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2° KLASSE (160)\"/>
    </mc:Choice>
  </mc:AlternateContent>
  <xr:revisionPtr revIDLastSave="0" documentId="8_{F29494F8-B81D-4F5A-8B8C-354547B388CC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8" l="1"/>
  <c r="D46" i="8"/>
  <c r="D39" i="8"/>
  <c r="D38" i="8"/>
  <c r="D22" i="8"/>
  <c r="D14" i="8"/>
  <c r="D49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2" i="8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H21" i="8"/>
  <c r="D21" i="8" s="1"/>
  <c r="H17" i="8"/>
  <c r="D17" i="8" s="1"/>
  <c r="H16" i="8"/>
  <c r="D16" i="8" s="1"/>
  <c r="H15" i="8"/>
  <c r="D15" i="8" s="1"/>
  <c r="H14" i="8"/>
  <c r="H52" i="1"/>
  <c r="D52" i="1" s="1"/>
  <c r="H51" i="1"/>
  <c r="D51" i="1" s="1"/>
  <c r="H50" i="1"/>
  <c r="D50" i="1" s="1"/>
  <c r="H49" i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I53" i="8"/>
  <c r="G53" i="8"/>
  <c r="H53" i="8" s="1"/>
  <c r="D53" i="8" s="1"/>
  <c r="F53" i="8"/>
  <c r="E53" i="8"/>
  <c r="I46" i="8"/>
  <c r="G46" i="8"/>
  <c r="H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I18" i="1"/>
  <c r="E25" i="1"/>
  <c r="F25" i="1"/>
  <c r="G25" i="1"/>
  <c r="H25" i="1" s="1"/>
  <c r="D25" i="1" s="1"/>
  <c r="I25" i="1"/>
  <c r="E32" i="1"/>
  <c r="F32" i="1"/>
  <c r="G32" i="1"/>
  <c r="H32" i="1" s="1"/>
  <c r="D32" i="1" s="1"/>
  <c r="I32" i="1"/>
  <c r="E46" i="1"/>
  <c r="F46" i="1"/>
  <c r="G46" i="1"/>
  <c r="H46" i="1" s="1"/>
  <c r="D46" i="1" s="1"/>
  <c r="I46" i="1"/>
  <c r="E53" i="1"/>
  <c r="F53" i="1"/>
  <c r="G53" i="1"/>
  <c r="H53" i="1" s="1"/>
  <c r="D53" i="1" s="1"/>
  <c r="I53" i="1"/>
  <c r="H18" i="1" l="1"/>
  <c r="D18" i="1" s="1"/>
</calcChain>
</file>

<file path=xl/sharedStrings.xml><?xml version="1.0" encoding="utf-8"?>
<sst xmlns="http://schemas.openxmlformats.org/spreadsheetml/2006/main" count="2624" uniqueCount="1097">
  <si>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</si>
  <si>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</si>
  <si>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</si>
  <si>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</si>
  <si>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</si>
  <si>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</si>
  <si>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</si>
  <si>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</si>
  <si>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</si>
  <si>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</si>
  <si>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</si>
  <si>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</si>
  <si>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</si>
  <si>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</si>
  <si>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</si>
  <si>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</si>
  <si>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</si>
  <si>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</si>
  <si>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</si>
  <si>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</si>
  <si>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</si>
  <si>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</si>
  <si>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</si>
  <si>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</si>
  <si>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</si>
  <si>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</si>
  <si>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</si>
  <si>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</si>
  <si>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</si>
  <si>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</si>
  <si>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</si>
  <si>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</si>
  <si>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</si>
  <si>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</si>
  <si>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</si>
  <si>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</si>
  <si>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</si>
  <si>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</si>
  <si>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</si>
  <si>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</si>
  <si>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</si>
  <si>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</si>
  <si>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</si>
  <si>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</si>
  <si>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</si>
  <si>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</si>
  <si>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</si>
  <si>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</si>
  <si>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</si>
  <si>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</si>
  <si>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</si>
  <si>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</si>
  <si>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</si>
  <si>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</si>
  <si>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</si>
  <si>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</si>
  <si>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</si>
  <si>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</si>
  <si>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</si>
  <si>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</si>
  <si>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</si>
  <si>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</si>
  <si>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</si>
  <si>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</si>
  <si>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</si>
  <si>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</si>
  <si>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</si>
  <si>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</si>
  <si>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</si>
  <si>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</si>
  <si>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</si>
  <si>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</si>
  <si>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</si>
  <si>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</si>
  <si>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</si>
  <si>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</si>
  <si>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</si>
  <si>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</si>
  <si>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</si>
  <si>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</si>
  <si>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</si>
  <si>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</si>
  <si>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</si>
  <si>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</si>
  <si>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</si>
  <si>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</si>
  <si>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</si>
  <si>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</si>
  <si>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</si>
  <si>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</si>
  <si>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</si>
  <si>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</si>
  <si>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</si>
  <si>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</si>
  <si>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</si>
  <si>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</si>
  <si>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</si>
  <si>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</si>
  <si>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</si>
  <si>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</si>
  <si>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</si>
  <si>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</si>
  <si>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</si>
  <si>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</si>
  <si>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</si>
  <si>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</si>
  <si>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</si>
  <si>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</si>
  <si>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</si>
  <si>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</si>
  <si>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</si>
  <si>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</si>
  <si>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</si>
  <si>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</si>
  <si>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</si>
  <si>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</si>
  <si>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</si>
  <si>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</si>
  <si>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</si>
  <si>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</si>
  <si>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</si>
  <si>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</si>
  <si>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</si>
  <si>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</si>
  <si>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</si>
  <si>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</si>
  <si>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</si>
  <si>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</si>
  <si>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</si>
  <si>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</si>
  <si>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</si>
  <si>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</si>
  <si>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</si>
  <si>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</si>
  <si>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</si>
  <si>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</si>
  <si>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</si>
  <si>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</si>
  <si>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</si>
  <si>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</si>
  <si>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</si>
  <si>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</si>
  <si>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</si>
  <si>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</si>
  <si>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</si>
  <si>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</si>
  <si>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</si>
  <si>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</si>
  <si>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</si>
  <si>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</si>
  <si>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</si>
  <si>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</si>
  <si>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</si>
  <si>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</si>
  <si>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</si>
  <si>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</si>
  <si>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</si>
  <si>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</si>
  <si>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</si>
  <si>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</si>
  <si>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</si>
  <si>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</si>
  <si>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</si>
  <si>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</si>
  <si>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</si>
  <si>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</si>
  <si>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</si>
  <si>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</si>
  <si>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</si>
  <si>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</si>
  <si>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</si>
  <si>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</si>
  <si>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</si>
  <si>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</si>
  <si>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</si>
  <si>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</si>
  <si>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</si>
  <si>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</si>
  <si>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</si>
  <si>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</si>
  <si>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</si>
  <si>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</si>
  <si>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</si>
  <si>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</si>
  <si>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</si>
  <si>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</si>
  <si>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</si>
  <si>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</si>
  <si>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</si>
  <si>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</si>
  <si>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</si>
  <si>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</si>
  <si>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</si>
  <si>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</si>
  <si>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</si>
  <si>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</si>
  <si>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</si>
  <si>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</si>
  <si>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</si>
  <si>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</si>
  <si>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</si>
  <si>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</si>
  <si>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</si>
  <si>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</si>
  <si>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</si>
  <si>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</si>
  <si>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</si>
  <si>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</si>
  <si>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</si>
  <si>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</si>
  <si>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</si>
  <si>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</si>
  <si>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</si>
  <si>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</si>
  <si>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</si>
  <si>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</si>
  <si>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</si>
  <si>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</si>
  <si>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</si>
  <si>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</si>
  <si>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</si>
  <si>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</si>
  <si>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</si>
  <si>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</si>
  <si>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</si>
  <si>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</si>
  <si>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</si>
  <si>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</si>
  <si>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</si>
  <si>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</si>
  <si>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</si>
  <si>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</si>
  <si>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</si>
  <si>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</si>
  <si>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</si>
  <si>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</si>
  <si>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</si>
  <si>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</si>
  <si>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</si>
  <si>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</si>
  <si>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</si>
  <si>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</si>
  <si>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</si>
  <si>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</si>
  <si>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</si>
  <si>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</si>
  <si>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</si>
  <si>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</si>
  <si>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</si>
  <si>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</si>
  <si>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</si>
  <si>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</si>
  <si>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</si>
  <si>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</si>
  <si>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</si>
  <si>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</si>
  <si>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</si>
  <si>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</si>
  <si>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</si>
  <si>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</si>
  <si>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</si>
  <si>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</si>
  <si>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</si>
  <si>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</si>
  <si>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</si>
  <si>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</si>
  <si>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</si>
  <si>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</si>
  <si>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</si>
  <si>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</si>
  <si>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</si>
  <si>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</si>
  <si>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</si>
  <si>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</si>
  <si>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</si>
  <si>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</si>
  <si>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</si>
  <si>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</si>
  <si>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</si>
  <si>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</si>
  <si>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</si>
  <si>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</si>
  <si>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</si>
  <si>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</si>
  <si>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</si>
  <si>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</si>
  <si>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</si>
  <si>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</si>
  <si>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</si>
  <si>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</si>
  <si>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</si>
  <si>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</si>
  <si>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</si>
  <si>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</si>
  <si>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</si>
  <si>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</si>
  <si>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</si>
  <si>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</si>
  <si>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</si>
  <si>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</si>
  <si>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</si>
  <si>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</si>
  <si>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</si>
  <si>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</si>
  <si>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</si>
  <si>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</si>
  <si>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</si>
  <si>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</si>
  <si>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</si>
  <si>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</si>
  <si>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</si>
  <si>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</si>
  <si>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</si>
  <si>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</si>
  <si>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</si>
  <si>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</si>
  <si>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</si>
  <si>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</si>
  <si>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</si>
  <si>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</si>
  <si>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</si>
  <si>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</si>
  <si>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</si>
  <si>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</si>
  <si>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</si>
  <si>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</si>
  <si>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</si>
  <si>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</si>
  <si>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</si>
  <si>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</si>
  <si>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</si>
  <si>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</si>
  <si>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</si>
  <si>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</si>
  <si>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</si>
  <si>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</si>
  <si>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</si>
  <si>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</si>
  <si>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</si>
  <si>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</si>
  <si>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</si>
  <si>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</si>
  <si>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</si>
  <si>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</si>
  <si>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</si>
  <si>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</si>
  <si>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</si>
  <si>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</si>
  <si>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</si>
  <si>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</si>
  <si>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</si>
  <si>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</si>
  <si>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</si>
  <si>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</si>
  <si>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</si>
  <si>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</si>
  <si>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</si>
  <si>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</si>
  <si>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</si>
  <si>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</si>
  <si>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</si>
  <si>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</si>
  <si>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</si>
  <si>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</si>
  <si>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</si>
  <si>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</si>
  <si>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</si>
  <si>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</si>
  <si>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</si>
  <si>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</si>
  <si>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</si>
  <si>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</si>
  <si>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</si>
  <si>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</si>
  <si>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</si>
  <si>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</si>
  <si>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</si>
  <si>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</si>
  <si>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</si>
  <si>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</si>
  <si>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</si>
  <si>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</si>
  <si>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</si>
  <si>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</si>
  <si>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</si>
  <si>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</si>
  <si>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</si>
  <si>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</si>
  <si>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</si>
  <si>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</si>
  <si>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</si>
  <si>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</si>
  <si>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</si>
  <si>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</si>
  <si>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</si>
  <si>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</si>
  <si>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</si>
  <si>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</si>
  <si>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</si>
  <si>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</si>
  <si>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</si>
  <si>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</si>
  <si>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</si>
  <si>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</si>
  <si>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</si>
  <si>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</si>
  <si>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</si>
  <si>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</si>
  <si>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</si>
  <si>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</si>
  <si>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</si>
  <si>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</si>
  <si>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</si>
  <si>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</si>
  <si>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</si>
  <si>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</si>
  <si>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</si>
  <si>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</si>
  <si>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</si>
  <si>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</si>
  <si>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</si>
  <si>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</si>
  <si>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</si>
  <si>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</si>
  <si>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</si>
  <si>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</si>
  <si>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</si>
  <si>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</si>
  <si>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</si>
  <si>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</si>
  <si>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</si>
  <si>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</si>
  <si>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</si>
  <si>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</si>
  <si>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</si>
  <si>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</si>
  <si>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</si>
  <si>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</si>
  <si>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</si>
  <si>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</si>
  <si>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</si>
  <si>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</si>
  <si>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</si>
  <si>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</si>
  <si>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</si>
  <si>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</si>
  <si>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</si>
  <si>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</si>
  <si>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</si>
  <si>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</si>
  <si>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</si>
  <si>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</si>
  <si>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</si>
  <si>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</si>
  <si>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</si>
  <si>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</si>
  <si>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</si>
  <si>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</si>
  <si>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</si>
  <si>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</si>
  <si>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</si>
  <si>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</si>
  <si>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</si>
  <si>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</si>
  <si>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</si>
  <si>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</si>
  <si>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</si>
  <si>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</si>
  <si>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</si>
  <si>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</si>
  <si>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</si>
  <si>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</si>
  <si>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</si>
  <si>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</si>
  <si>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</si>
  <si>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</si>
  <si>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</si>
  <si>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</si>
  <si>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</si>
  <si>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</si>
  <si>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</si>
  <si>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</si>
  <si>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</si>
  <si>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</si>
  <si>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</si>
  <si>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</si>
  <si>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</si>
  <si>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</si>
  <si>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</si>
  <si>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</si>
  <si>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</si>
  <si>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</si>
  <si>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</si>
  <si>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</si>
  <si>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</si>
  <si>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</si>
  <si>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</si>
  <si>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</si>
  <si>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</si>
  <si>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</si>
  <si>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</si>
  <si>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</si>
  <si>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</si>
  <si>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</si>
  <si>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</si>
  <si>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</si>
  <si>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</si>
  <si>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</si>
  <si>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</si>
  <si>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</si>
  <si>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</si>
  <si>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</si>
  <si>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</si>
  <si>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</si>
  <si>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</si>
  <si>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</si>
  <si>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</si>
  <si>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</si>
  <si>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</si>
  <si>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</si>
  <si>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</si>
  <si>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</si>
  <si>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</si>
  <si>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</si>
  <si>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</si>
  <si>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</si>
  <si>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</si>
  <si>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</si>
  <si>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</si>
  <si>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</si>
  <si>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</si>
  <si>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</si>
  <si>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</si>
  <si>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</si>
  <si>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</si>
  <si>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</si>
  <si>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</si>
  <si>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</si>
  <si>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</si>
  <si>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</si>
  <si>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</si>
  <si>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</si>
  <si>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</si>
  <si>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</si>
  <si>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</si>
  <si>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</si>
  <si>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</si>
  <si>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</si>
  <si>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</si>
  <si>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</si>
  <si>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</si>
  <si>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</si>
  <si>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</si>
  <si>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</si>
  <si>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</si>
  <si>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</si>
  <si>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</si>
  <si>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</si>
  <si>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</si>
  <si>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</si>
  <si>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</si>
  <si>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</si>
  <si>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</si>
  <si>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</si>
  <si>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</si>
  <si>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</si>
  <si>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</si>
  <si>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</si>
  <si>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</si>
  <si>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</si>
  <si>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</si>
  <si>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</si>
  <si>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</si>
  <si>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</si>
  <si>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</si>
  <si>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</si>
  <si>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</si>
  <si>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</si>
  <si>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</si>
  <si>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</si>
  <si>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</si>
  <si>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</si>
  <si>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</si>
  <si>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</si>
  <si>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</si>
  <si>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</si>
  <si>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</si>
  <si>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</si>
  <si>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</si>
  <si>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</si>
  <si>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</si>
  <si>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</si>
  <si>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</si>
  <si>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</si>
  <si>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</si>
  <si>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</si>
  <si>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</si>
  <si>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</si>
  <si>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</si>
  <si>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</si>
  <si>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</si>
  <si>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</si>
  <si>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</si>
  <si>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</si>
  <si>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</si>
  <si>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</si>
  <si>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</si>
  <si>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</si>
  <si>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</si>
  <si>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</si>
  <si>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</si>
  <si>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</si>
  <si>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</si>
  <si>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</si>
  <si>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</si>
  <si>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</si>
  <si>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</si>
  <si>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</si>
  <si>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</si>
  <si>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</si>
  <si>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</si>
  <si>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</si>
  <si>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</si>
  <si>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</si>
  <si>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</si>
  <si>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</si>
  <si>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</si>
  <si>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</si>
  <si>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</si>
  <si>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</si>
  <si>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</si>
  <si>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</si>
  <si>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</si>
  <si>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</si>
  <si>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</si>
  <si>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</si>
  <si>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</si>
  <si>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</si>
  <si>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</si>
  <si>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</si>
  <si>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</si>
  <si>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</si>
  <si>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</si>
  <si>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</si>
  <si>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</si>
  <si>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</si>
  <si>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</si>
  <si>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</si>
  <si>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</si>
  <si>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</si>
  <si>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</si>
  <si>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</si>
  <si>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</si>
  <si>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</si>
  <si>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</si>
  <si>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</si>
  <si>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</si>
  <si>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</si>
  <si>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</si>
  <si>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</si>
  <si>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</si>
  <si>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</si>
  <si>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</si>
  <si>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</si>
  <si>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</si>
  <si>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</si>
  <si>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</si>
  <si>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</si>
  <si>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</si>
  <si>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</si>
  <si>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</si>
  <si>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</si>
  <si>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</si>
  <si>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</si>
  <si>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</si>
  <si>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</si>
  <si>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</si>
  <si>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</si>
  <si>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</si>
  <si>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</si>
  <si>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</si>
  <si>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</si>
  <si>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</si>
  <si>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</si>
  <si>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</si>
  <si>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</si>
  <si>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</si>
  <si>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</si>
  <si>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</si>
  <si>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</si>
  <si>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</si>
  <si>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</si>
  <si>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</si>
  <si>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</si>
  <si>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</si>
  <si>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</si>
  <si>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</si>
  <si>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</si>
  <si>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</si>
  <si>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</si>
  <si>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</si>
  <si>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</si>
  <si>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</si>
  <si>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</si>
  <si>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</si>
  <si>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</si>
  <si>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</si>
  <si>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</si>
  <si>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</si>
  <si>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</si>
  <si>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</si>
  <si>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</si>
  <si>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</si>
  <si>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</si>
  <si>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</si>
  <si>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</si>
  <si>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</si>
  <si>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</si>
  <si>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</si>
  <si>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</si>
  <si>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</si>
  <si>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</si>
  <si>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</si>
  <si>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</si>
  <si>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</si>
  <si>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</si>
  <si>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</si>
  <si>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</si>
  <si>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</si>
  <si>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</si>
  <si>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</si>
  <si>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</si>
  <si>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</si>
  <si>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</si>
  <si>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</si>
  <si>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</si>
  <si>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</si>
  <si>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</si>
  <si>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</si>
  <si>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</si>
  <si>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</si>
  <si>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</si>
  <si>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</si>
  <si>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</si>
  <si>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</si>
  <si>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</si>
  <si>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</si>
  <si>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</si>
  <si>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</si>
  <si>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</si>
  <si>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</si>
  <si>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</si>
  <si>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</si>
  <si>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</si>
  <si>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</si>
  <si>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</si>
  <si>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</si>
  <si>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</si>
  <si>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</si>
  <si>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</si>
  <si>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</si>
  <si>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</si>
  <si>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</si>
  <si>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</si>
  <si>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</si>
  <si>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</si>
  <si>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</si>
  <si>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</si>
  <si>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</si>
  <si>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</si>
  <si>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</si>
  <si>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</si>
  <si>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</si>
  <si>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</si>
  <si>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</si>
  <si>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</si>
  <si>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</si>
  <si>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</si>
  <si>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</si>
  <si>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</si>
  <si>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</si>
  <si>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</si>
  <si>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</si>
  <si>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</si>
  <si>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</si>
  <si>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</si>
  <si>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</si>
  <si>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</si>
  <si>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</si>
  <si>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</si>
  <si>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</si>
  <si>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</si>
  <si>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</si>
  <si>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</si>
  <si>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</si>
  <si>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</si>
  <si>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</si>
  <si>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</si>
  <si>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</si>
  <si>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</si>
  <si>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</si>
  <si>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</si>
  <si>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</si>
  <si>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</si>
  <si>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</si>
  <si>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</si>
  <si>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</si>
  <si>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</si>
  <si>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</si>
  <si>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</si>
  <si>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</si>
  <si>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</si>
  <si>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</si>
  <si>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</si>
  <si>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</si>
  <si>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</si>
  <si>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</si>
  <si>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</si>
  <si>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</si>
  <si>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</si>
  <si>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</si>
  <si>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</si>
  <si>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</si>
  <si>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</si>
  <si>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</si>
  <si>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</si>
  <si>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</si>
  <si>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</si>
  <si>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</si>
  <si>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</si>
  <si>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</si>
  <si>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</si>
  <si>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</si>
  <si>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</si>
  <si>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</si>
  <si>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</si>
  <si>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</si>
  <si>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</si>
  <si>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</si>
  <si>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</si>
  <si>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</si>
  <si>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</si>
  <si>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</si>
  <si>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</si>
  <si>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</si>
  <si>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</si>
  <si>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</si>
  <si>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</si>
  <si>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</si>
  <si>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</si>
  <si>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</si>
  <si>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</si>
  <si>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</si>
  <si>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</si>
  <si>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</si>
  <si>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</si>
  <si>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</si>
  <si>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</si>
  <si>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</si>
  <si>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</si>
  <si>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</si>
  <si>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</si>
  <si>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</si>
  <si>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</si>
  <si>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</si>
  <si>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</si>
  <si>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</si>
  <si>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</si>
  <si>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</si>
  <si>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</si>
  <si>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</si>
  <si>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</si>
  <si>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</si>
  <si>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</si>
  <si>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</si>
  <si>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</si>
  <si>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</si>
  <si>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</si>
  <si>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</si>
  <si>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</si>
  <si>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</si>
  <si>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</si>
  <si>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</si>
  <si>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</si>
  <si>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</si>
  <si>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</si>
  <si>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</si>
  <si>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</si>
  <si>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</si>
  <si>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</si>
  <si>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</si>
  <si>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</si>
  <si>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</si>
  <si>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</si>
  <si>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</si>
  <si>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</si>
  <si>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</si>
  <si>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</si>
  <si>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</si>
  <si>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</si>
  <si>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</si>
  <si>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</si>
  <si>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</si>
  <si>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</si>
  <si>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</si>
  <si>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</si>
  <si>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</si>
  <si>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</si>
  <si>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</si>
  <si>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</si>
  <si>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</si>
  <si>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</si>
  <si>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</si>
  <si>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</si>
  <si>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</si>
  <si>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</si>
  <si>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</si>
  <si>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</si>
  <si>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</si>
  <si>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</si>
  <si>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</si>
  <si>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</si>
  <si>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</si>
  <si>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</si>
  <si>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</si>
  <si>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</si>
  <si>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</si>
  <si>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</si>
  <si>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</si>
  <si>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</si>
  <si>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</si>
  <si>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</si>
  <si>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</si>
  <si>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</si>
  <si>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</si>
  <si>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</si>
  <si>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</si>
  <si>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</si>
  <si>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</si>
  <si>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</si>
  <si>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</si>
  <si>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</si>
  <si>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</si>
  <si>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</si>
  <si>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</si>
  <si>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</si>
  <si>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</si>
  <si>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</si>
  <si>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</si>
  <si>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</si>
  <si>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</si>
  <si>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</si>
  <si>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</si>
  <si>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</si>
  <si>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</si>
  <si>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</si>
  <si>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</si>
  <si>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</si>
  <si>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</si>
  <si>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</si>
  <si>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</si>
  <si>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</si>
  <si>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</si>
  <si>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</si>
  <si>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</si>
  <si>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</si>
  <si>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</si>
  <si>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</si>
  <si>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</si>
  <si>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</si>
  <si>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</si>
  <si>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</si>
  <si>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</si>
  <si>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</si>
  <si>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</si>
  <si>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</si>
  <si>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</si>
  <si>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</si>
  <si>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</si>
  <si>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</si>
  <si>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</si>
  <si>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</si>
  <si>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</si>
  <si>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</si>
  <si>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</si>
  <si>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</si>
  <si>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</si>
  <si>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</si>
  <si>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</si>
  <si>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</si>
  <si>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</si>
  <si>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</si>
  <si>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</si>
  <si>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</si>
  <si>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</si>
  <si>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</si>
  <si>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</si>
  <si>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</si>
  <si>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</si>
  <si>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</si>
  <si>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</si>
  <si>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</si>
  <si>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</si>
  <si>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</si>
  <si>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</si>
  <si>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</si>
  <si>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</si>
  <si>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</si>
  <si>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</si>
  <si>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</si>
  <si>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</si>
  <si>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</si>
  <si>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</si>
  <si>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</si>
  <si>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</si>
  <si>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</si>
  <si>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</si>
  <si>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</si>
  <si>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</si>
  <si>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</si>
  <si>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</si>
  <si>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</si>
  <si>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</si>
  <si>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</si>
  <si>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</si>
  <si>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</si>
  <si>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</si>
  <si>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</si>
  <si>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</si>
  <si>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</si>
  <si>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</si>
  <si>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</si>
  <si>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</si>
  <si>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</si>
  <si>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</si>
  <si>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</si>
  <si>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</si>
  <si>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</si>
  <si>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</si>
  <si>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</si>
  <si>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</si>
  <si>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</si>
  <si>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</si>
  <si>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</si>
  <si>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</si>
  <si>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</si>
  <si>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</si>
  <si>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</si>
  <si>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</si>
  <si>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</si>
  <si>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</si>
  <si>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</si>
  <si>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</si>
  <si>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</si>
  <si>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</si>
  <si>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</si>
  <si>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</si>
  <si>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</si>
  <si>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</si>
  <si>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</si>
  <si>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</si>
  <si>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</si>
  <si>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</si>
  <si>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</si>
  <si>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</si>
  <si>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</si>
  <si>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</si>
  <si>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</si>
  <si>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</si>
  <si>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</si>
  <si>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</si>
  <si>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</si>
  <si>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</si>
  <si>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</si>
  <si>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</si>
  <si>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</si>
  <si>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</si>
  <si>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</si>
  <si>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</si>
  <si>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</si>
  <si>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</si>
  <si>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</si>
  <si>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</si>
  <si>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</si>
  <si>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</si>
  <si>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</si>
  <si>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</si>
  <si>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</si>
  <si>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</si>
  <si>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</si>
  <si>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</si>
  <si>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</si>
  <si>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</si>
  <si>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</si>
  <si>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A - GEW VOORR - 2° KLASSE VRIJ K.B. </t>
  </si>
  <si>
    <t xml:space="preserve">K. BRUGSE B.C. </t>
  </si>
  <si>
    <t>VR 4 &amp; ZA 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</si>
</sst>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70" zoomScaleNormal="70" workbookViewId="0">
      <pane ySplit="12" topLeftCell="A29" activePane="bottomLeft" state="frozen"/>
      <selection pane="bottomLeft" activeCell="J28" sqref="J28:J3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160</v>
      </c>
      <c r="G11" s="42"/>
      <c r="H11" s="45">
        <v>6.4</v>
      </c>
      <c r="I11" s="45">
        <v>10.7</v>
      </c>
      <c r="J11" s="58">
        <v>20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9778</v>
      </c>
      <c r="C13" s="30" t="str">
        <f>IF($B13="","(Naam Speler)",VLOOKUP($B13,LEDEN!$B:$G,5,FALSE))</f>
        <v>POPPE Rudy</v>
      </c>
      <c r="D13" s="29" t="str">
        <f>IF($B13="","(Club)",VLOOKUP($B13,LEDEN!$B:$G,3,FALSE))</f>
        <v>K.Br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6102</v>
      </c>
      <c r="C14" s="22" t="str">
        <f>IF($B14="","",VLOOKUP($B14,LEDEN!$B:$G,5,FALSE))</f>
        <v>DEFAUW Dirk</v>
      </c>
      <c r="D14" s="21" t="str">
        <f>IF($H14="","",IF($H14&lt;$H$11,"OG",IF($H14&gt;=$J$11,"D.PR",IF($H14&gt;=$I$11,"PROM","MG"))))</f>
        <v>MG</v>
      </c>
      <c r="E14" s="20">
        <v>2</v>
      </c>
      <c r="F14" s="19">
        <v>160</v>
      </c>
      <c r="G14" s="19">
        <v>20</v>
      </c>
      <c r="H14" s="51">
        <f>IF(G14="","",ROUNDDOWN(F14/G14,2))</f>
        <v>8</v>
      </c>
      <c r="I14" s="19">
        <v>46</v>
      </c>
      <c r="J14" s="66">
        <v>1</v>
      </c>
    </row>
    <row r="15" spans="1:13" ht="22.5" customHeight="1" x14ac:dyDescent="0.25">
      <c r="B15" s="18">
        <v>7010</v>
      </c>
      <c r="C15" s="17" t="str">
        <f>IF($B15="","",VLOOKUP($B15,LEDEN!$B:$G,5,FALSE))</f>
        <v>VERMEULEN Johan</v>
      </c>
      <c r="D15" s="16" t="str">
        <f t="shared" ref="D15:D17" si="0">IF($H15="","",IF($H15&lt;$H$11,"OG",IF($H15&gt;=$J$11,"D.PR",IF($H15&gt;=$I$11,"PROM","MG"))))</f>
        <v>MG</v>
      </c>
      <c r="E15" s="15">
        <v>2</v>
      </c>
      <c r="F15" s="14">
        <v>160</v>
      </c>
      <c r="G15" s="14">
        <v>19</v>
      </c>
      <c r="H15" s="52">
        <f t="shared" ref="H15:H17" si="1">IF(G15="","",ROUNDDOWN(F15/G15,2))</f>
        <v>8.42</v>
      </c>
      <c r="I15" s="14">
        <v>29</v>
      </c>
      <c r="J15" s="67"/>
    </row>
    <row r="16" spans="1:13" ht="22.5" customHeight="1" x14ac:dyDescent="0.25">
      <c r="B16" s="18">
        <v>9784</v>
      </c>
      <c r="C16" s="17" t="str">
        <f>IF($B16="","",VLOOKUP($B16,LEDEN!$B:$G,5,FALSE))</f>
        <v>DENYS Jerry</v>
      </c>
      <c r="D16" s="16" t="str">
        <f t="shared" si="0"/>
        <v>PROM</v>
      </c>
      <c r="E16" s="15">
        <v>2</v>
      </c>
      <c r="F16" s="14">
        <v>160</v>
      </c>
      <c r="G16" s="14">
        <v>12</v>
      </c>
      <c r="H16" s="52">
        <f t="shared" si="1"/>
        <v>13.33</v>
      </c>
      <c r="I16" s="14">
        <v>83</v>
      </c>
      <c r="J16" s="67"/>
    </row>
    <row r="17" spans="2:12" ht="22.5" customHeight="1" thickBot="1" x14ac:dyDescent="0.3">
      <c r="B17" s="13">
        <v>7010</v>
      </c>
      <c r="C17" s="12" t="str">
        <f>IF($B17="","",VLOOKUP($B17,LEDEN!$B:$G,5,FALSE))</f>
        <v>VERMEULEN Johan</v>
      </c>
      <c r="D17" s="11" t="str">
        <f t="shared" si="0"/>
        <v>PROM</v>
      </c>
      <c r="E17" s="10">
        <v>2</v>
      </c>
      <c r="F17" s="9">
        <v>160</v>
      </c>
      <c r="G17" s="9">
        <v>13</v>
      </c>
      <c r="H17" s="53">
        <f t="shared" si="1"/>
        <v>12.3</v>
      </c>
      <c r="I17" s="9">
        <v>60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8</v>
      </c>
      <c r="F18" s="5">
        <f>SUM(F14:F17)</f>
        <v>640</v>
      </c>
      <c r="G18" s="5">
        <f>SUM(G14:G17)</f>
        <v>64</v>
      </c>
      <c r="H18" s="6">
        <f>IF(G18=0,0,ROUNDDOWN(F18/G18,2))</f>
        <v>10</v>
      </c>
      <c r="I18" s="46">
        <f>MAX(I14:I17)</f>
        <v>83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9784</v>
      </c>
      <c r="C20" s="30" t="str">
        <f>IF($B20="","(Naam Speler)",VLOOKUP($B20,LEDEN!$B:$G,5,FALSE))</f>
        <v>DENYS Jerry</v>
      </c>
      <c r="D20" s="29" t="str">
        <f>IF($B20="","(Club)",VLOOKUP($B20,LEDEN!$B:$G,3,FALSE))</f>
        <v>OS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7010</v>
      </c>
      <c r="C21" s="22" t="str">
        <f>IF($B21="","",VLOOKUP($B21,LEDEN!$B:$G,5,FALSE))</f>
        <v>VERMEULEN Johan</v>
      </c>
      <c r="D21" s="21" t="str">
        <f>IF($H21="","",IF($H21&lt;$H$11,"OG",IF($H21&gt;=$J$11,"D.PR",IF($H21&gt;=$I$11,"PROM","MG"))))</f>
        <v>MG</v>
      </c>
      <c r="E21" s="20">
        <v>2</v>
      </c>
      <c r="F21" s="19">
        <v>160</v>
      </c>
      <c r="G21" s="19">
        <v>24</v>
      </c>
      <c r="H21" s="51">
        <f>IF(G21="","",ROUNDDOWN(F21/G21,2))</f>
        <v>6.66</v>
      </c>
      <c r="I21" s="19">
        <v>49</v>
      </c>
      <c r="J21" s="66">
        <v>2</v>
      </c>
    </row>
    <row r="22" spans="2:12" ht="22.5" customHeight="1" x14ac:dyDescent="0.25">
      <c r="B22" s="18">
        <v>6102</v>
      </c>
      <c r="C22" s="17" t="str">
        <f>IF($B22="","",VLOOKUP($B22,LEDEN!$B:$G,5,FALSE))</f>
        <v>DEFAUW Dirk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115</v>
      </c>
      <c r="G22" s="14">
        <v>20</v>
      </c>
      <c r="H22" s="52">
        <f t="shared" ref="H22:H24" si="3">IF(G22="","",ROUNDDOWN(F22/G22,2))</f>
        <v>5.75</v>
      </c>
      <c r="I22" s="14">
        <v>24</v>
      </c>
      <c r="J22" s="67"/>
    </row>
    <row r="23" spans="2:12" ht="22.5" customHeight="1" x14ac:dyDescent="0.25">
      <c r="B23" s="18">
        <v>9778</v>
      </c>
      <c r="C23" s="17" t="str">
        <f>IF($B23="","",VLOOKUP($B23,LEDEN!$B:$G,5,FALSE))</f>
        <v>POPPE Rudy</v>
      </c>
      <c r="D23" s="16" t="str">
        <f t="shared" si="2"/>
        <v>MG</v>
      </c>
      <c r="E23" s="15">
        <v>0</v>
      </c>
      <c r="F23" s="14">
        <v>101</v>
      </c>
      <c r="G23" s="14">
        <v>12</v>
      </c>
      <c r="H23" s="52">
        <f t="shared" si="3"/>
        <v>8.41</v>
      </c>
      <c r="I23" s="14">
        <v>23</v>
      </c>
      <c r="J23" s="67"/>
    </row>
    <row r="24" spans="2:12" ht="22.5" customHeight="1" thickBot="1" x14ac:dyDescent="0.3">
      <c r="B24" s="13">
        <v>6102</v>
      </c>
      <c r="C24" s="12" t="str">
        <f>IF($B24="","",VLOOKUP($B24,LEDEN!$B:$G,5,FALSE))</f>
        <v>DEFAUW Dirk</v>
      </c>
      <c r="D24" s="11" t="str">
        <f t="shared" si="2"/>
        <v>MG</v>
      </c>
      <c r="E24" s="10">
        <v>2</v>
      </c>
      <c r="F24" s="9">
        <v>160</v>
      </c>
      <c r="G24" s="9">
        <v>17</v>
      </c>
      <c r="H24" s="53">
        <f t="shared" si="3"/>
        <v>9.41</v>
      </c>
      <c r="I24" s="9">
        <v>39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4</v>
      </c>
      <c r="F25" s="5">
        <f>SUM(F21:F24)</f>
        <v>536</v>
      </c>
      <c r="G25" s="5">
        <f>SUM(G21:G24)</f>
        <v>73</v>
      </c>
      <c r="H25" s="6">
        <f>IF(G25=0,0,ROUNDDOWN(F25/G25,2))</f>
        <v>7.34</v>
      </c>
      <c r="I25" s="46">
        <f>MAX(I21:I24)</f>
        <v>49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7010</v>
      </c>
      <c r="C27" s="30" t="str">
        <f>IF($B27="","(Naam Speler)",VLOOKUP($B27,LEDEN!$B:$G,5,FALSE))</f>
        <v>VERMEULEN Johan</v>
      </c>
      <c r="D27" s="29" t="str">
        <f>IF($B27="","(Club)",VLOOKUP($B27,LEDEN!$B:$G,3,FALSE))</f>
        <v>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9784</v>
      </c>
      <c r="C28" s="22" t="str">
        <f>IF($B28="","",VLOOKUP($B28,LEDEN!$B:$G,5,FALSE))</f>
        <v>DENYS Jerry</v>
      </c>
      <c r="D28" s="21" t="str">
        <f>IF($H28="","",IF($H28&lt;$H$11,"OG",IF($H28&gt;=$J$11,"D.PR",IF($H28&gt;=$I$11,"PROM","MG"))))</f>
        <v>OG</v>
      </c>
      <c r="E28" s="20">
        <v>0</v>
      </c>
      <c r="F28" s="19">
        <v>118</v>
      </c>
      <c r="G28" s="19">
        <v>24</v>
      </c>
      <c r="H28" s="51">
        <f>IF(G28="","",ROUNDDOWN(F28/G28,2))</f>
        <v>4.91</v>
      </c>
      <c r="I28" s="19">
        <v>13</v>
      </c>
      <c r="J28" s="66">
        <v>4</v>
      </c>
    </row>
    <row r="29" spans="2:12" ht="22.5" customHeight="1" x14ac:dyDescent="0.25">
      <c r="B29" s="18">
        <v>9778</v>
      </c>
      <c r="C29" s="17" t="str">
        <f>IF($B29="","",VLOOKUP($B29,LEDEN!$B:$G,5,FALSE))</f>
        <v>POPPE Rudy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85</v>
      </c>
      <c r="G29" s="14">
        <v>19</v>
      </c>
      <c r="H29" s="52">
        <f t="shared" ref="H29:H31" si="5">IF(G29="","",ROUNDDOWN(F29/G29,2))</f>
        <v>4.47</v>
      </c>
      <c r="I29" s="14">
        <v>32</v>
      </c>
      <c r="J29" s="67"/>
    </row>
    <row r="30" spans="2:12" ht="22.5" customHeight="1" x14ac:dyDescent="0.25">
      <c r="B30" s="18">
        <v>6102</v>
      </c>
      <c r="C30" s="17" t="str">
        <f>IF($B30="","",VLOOKUP($B30,LEDEN!$B:$G,5,FALSE))</f>
        <v>DEFAUW Dirk</v>
      </c>
      <c r="D30" s="16" t="str">
        <f t="shared" si="4"/>
        <v>OG</v>
      </c>
      <c r="E30" s="15">
        <v>0</v>
      </c>
      <c r="F30" s="14">
        <v>109</v>
      </c>
      <c r="G30" s="14">
        <v>23</v>
      </c>
      <c r="H30" s="52">
        <f t="shared" si="5"/>
        <v>4.7300000000000004</v>
      </c>
      <c r="I30" s="14">
        <v>27</v>
      </c>
      <c r="J30" s="67"/>
    </row>
    <row r="31" spans="2:12" ht="22.5" customHeight="1" thickBot="1" x14ac:dyDescent="0.3">
      <c r="B31" s="13">
        <v>9778</v>
      </c>
      <c r="C31" s="12" t="str">
        <f>IF($B31="","",VLOOKUP($B31,LEDEN!$B:$G,5,FALSE))</f>
        <v>POPPE Rudy</v>
      </c>
      <c r="D31" s="11" t="str">
        <f t="shared" si="4"/>
        <v>OG</v>
      </c>
      <c r="E31" s="10">
        <v>0</v>
      </c>
      <c r="F31" s="9">
        <v>71</v>
      </c>
      <c r="G31" s="9">
        <v>13</v>
      </c>
      <c r="H31" s="53">
        <f t="shared" si="5"/>
        <v>5.46</v>
      </c>
      <c r="I31" s="9">
        <v>26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0</v>
      </c>
      <c r="F32" s="5">
        <f>SUM(F28:F31)</f>
        <v>383</v>
      </c>
      <c r="G32" s="5">
        <f>SUM(G28:G31)</f>
        <v>79</v>
      </c>
      <c r="H32" s="6">
        <f>IF(G32=0,0,ROUNDDOWN(F32/G32,2))</f>
        <v>4.84</v>
      </c>
      <c r="I32" s="46">
        <f>MAX(I28:I31)</f>
        <v>32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6102</v>
      </c>
      <c r="C34" s="30" t="str">
        <f>IF($B34="","(Naam Speler)",VLOOKUP($B34,LEDEN!$B:$G,5,FALSE))</f>
        <v>DEFAUW Dirk</v>
      </c>
      <c r="D34" s="29" t="str">
        <f>IF($B34="","(Club)",VLOOKUP($B34,LEDEN!$B:$G,3,FALSE))</f>
        <v>K.Br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NS</v>
      </c>
    </row>
    <row r="35" spans="2:12" ht="22.5" customHeight="1" thickTop="1" x14ac:dyDescent="0.25">
      <c r="B35" s="23">
        <v>9778</v>
      </c>
      <c r="C35" s="22" t="str">
        <f>IF($B35="","",VLOOKUP($B35,LEDEN!$B:$G,5,FALSE))</f>
        <v>POPPE Rudy</v>
      </c>
      <c r="D35" s="21" t="str">
        <f>IF($H35="","",IF($H35&lt;$H$11,"OG",IF($H35&gt;=$J$11,"D.PR",IF($H35&gt;=$I$11,"PROM","MG"))))</f>
        <v>MG</v>
      </c>
      <c r="E35" s="20">
        <v>0</v>
      </c>
      <c r="F35" s="19">
        <v>138</v>
      </c>
      <c r="G35" s="19">
        <v>20</v>
      </c>
      <c r="H35" s="51">
        <f>IF(G35="","",ROUNDDOWN(F35/G35,2))</f>
        <v>6.9</v>
      </c>
      <c r="I35" s="19">
        <v>41</v>
      </c>
      <c r="J35" s="66">
        <v>3</v>
      </c>
    </row>
    <row r="36" spans="2:12" ht="22.5" customHeight="1" x14ac:dyDescent="0.25">
      <c r="B36" s="18">
        <v>9784</v>
      </c>
      <c r="C36" s="17" t="str">
        <f>IF($B36="","",VLOOKUP($B36,LEDEN!$B:$G,5,FALSE))</f>
        <v>DENYS Jerry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160</v>
      </c>
      <c r="G36" s="14">
        <v>20</v>
      </c>
      <c r="H36" s="52">
        <f t="shared" ref="H36:H38" si="7">IF(G36="","",ROUNDDOWN(F36/G36,2))</f>
        <v>8</v>
      </c>
      <c r="I36" s="14">
        <v>34</v>
      </c>
      <c r="J36" s="67"/>
    </row>
    <row r="37" spans="2:12" ht="22.5" customHeight="1" x14ac:dyDescent="0.25">
      <c r="B37" s="18">
        <v>7010</v>
      </c>
      <c r="C37" s="17" t="str">
        <f>IF($B37="","",VLOOKUP($B37,LEDEN!$B:$G,5,FALSE))</f>
        <v>VERMEULEN Johan</v>
      </c>
      <c r="D37" s="16" t="str">
        <f t="shared" si="6"/>
        <v>MG</v>
      </c>
      <c r="E37" s="15">
        <v>2</v>
      </c>
      <c r="F37" s="14">
        <v>160</v>
      </c>
      <c r="G37" s="14">
        <v>23</v>
      </c>
      <c r="H37" s="52">
        <f t="shared" si="7"/>
        <v>6.95</v>
      </c>
      <c r="I37" s="14">
        <v>44</v>
      </c>
      <c r="J37" s="67"/>
    </row>
    <row r="38" spans="2:12" ht="22.5" customHeight="1" thickBot="1" x14ac:dyDescent="0.3">
      <c r="B38" s="13">
        <v>9784</v>
      </c>
      <c r="C38" s="12" t="str">
        <f>IF($B38="","",VLOOKUP($B38,LEDEN!$B:$G,5,FALSE))</f>
        <v>DENYS Jerry</v>
      </c>
      <c r="D38" s="11" t="str">
        <f t="shared" si="6"/>
        <v>OG</v>
      </c>
      <c r="E38" s="10">
        <v>0</v>
      </c>
      <c r="F38" s="9">
        <v>96</v>
      </c>
      <c r="G38" s="9">
        <v>17</v>
      </c>
      <c r="H38" s="53">
        <f t="shared" si="7"/>
        <v>5.64</v>
      </c>
      <c r="I38" s="9">
        <v>26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4</v>
      </c>
      <c r="F39" s="5">
        <f>SUM(F35:F38)</f>
        <v>554</v>
      </c>
      <c r="G39" s="5">
        <f>SUM(G35:G38)</f>
        <v>80</v>
      </c>
      <c r="H39" s="6">
        <f>IF(G39=0,0,ROUNDDOWN(F39/G39,2))</f>
        <v>6.92</v>
      </c>
      <c r="I39" s="46">
        <f>MAX(I35:I38)</f>
        <v>44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2024-10-05T14:44:55Z</cp:lastPrinted>
  <dcterms:created xsi:type="dcterms:W3CDTF">2020-03-24T15:39:01Z</dcterms:created>
  <dcterms:modified xsi:type="dcterms:W3CDTF">2024-10-08T09:38:45Z</dcterms:modified>
</cp:coreProperties>
</file>