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BANDSTOTEN\4° KLASSE (40)\"/>
    </mc:Choice>
  </mc:AlternateContent>
  <xr:revisionPtr revIDLastSave="0" documentId="8_{A6BF4479-1E66-4891-8F20-1E3CAD565440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Klassieke discipline" sheetId="1" r:id="rId1"/>
    <sheet name="Klassieke discipline (2)" sheetId="9" r:id="rId2"/>
    <sheet name="Drieband" sheetId="8" r:id="rId3"/>
    <sheet name="LEDEN" sheetId="7" state="hidden" r:id="rId4"/>
  </sheets>
  <externalReferences>
    <externalReference r:id="rId5"/>
  </externalReferences>
  <definedNames>
    <definedName name="_xlnm._FilterDatabase" localSheetId="3" hidden="1">LEDEN!$B$1:$G$2</definedName>
    <definedName name="_xlnm.Print_Area" localSheetId="2">Drieband!$B$2:$J$53</definedName>
    <definedName name="_xlnm.Print_Area" localSheetId="0">'Klassieke discipline'!$B$2:$J$53</definedName>
    <definedName name="_xlnm.Print_Area" localSheetId="1">'Klassieke discipline (2)'!$B$2:$J$53</definedName>
    <definedName name="_xlnm.Print_Area" localSheetId="3">LEDEN!$B$1:$G$894</definedName>
    <definedName name="_xlnm.Print_Titles" localSheetId="2">Drieband!$1:$12</definedName>
    <definedName name="_xlnm.Print_Titles" localSheetId="0">'Klassieke discipline'!$1:$12</definedName>
    <definedName name="_xlnm.Print_Titles" localSheetId="1">'Klassieke discipline (2)'!$1:$12</definedName>
    <definedName name="_xlnm.Print_Titles" localSheetId="3">LEDEN!$B:$G,LEDEN!$1:$2</definedName>
    <definedName name="Data" localSheetId="3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9" l="1"/>
  <c r="G53" i="9"/>
  <c r="H53" i="9" s="1"/>
  <c r="D53" i="9" s="1"/>
  <c r="F53" i="9"/>
  <c r="E53" i="9"/>
  <c r="H52" i="9"/>
  <c r="D52" i="9" s="1"/>
  <c r="C52" i="9"/>
  <c r="H51" i="9"/>
  <c r="D51" i="9" s="1"/>
  <c r="C51" i="9"/>
  <c r="H50" i="9"/>
  <c r="D50" i="9" s="1"/>
  <c r="C50" i="9"/>
  <c r="H49" i="9"/>
  <c r="D49" i="9" s="1"/>
  <c r="C49" i="9"/>
  <c r="L48" i="9"/>
  <c r="D48" i="9"/>
  <c r="C48" i="9"/>
  <c r="I46" i="9"/>
  <c r="G46" i="9"/>
  <c r="H46" i="9" s="1"/>
  <c r="D46" i="9" s="1"/>
  <c r="F46" i="9"/>
  <c r="E46" i="9"/>
  <c r="H45" i="9"/>
  <c r="D45" i="9" s="1"/>
  <c r="C45" i="9"/>
  <c r="H44" i="9"/>
  <c r="D44" i="9" s="1"/>
  <c r="C44" i="9"/>
  <c r="H43" i="9"/>
  <c r="D43" i="9" s="1"/>
  <c r="C43" i="9"/>
  <c r="H42" i="9"/>
  <c r="D42" i="9" s="1"/>
  <c r="C42" i="9"/>
  <c r="L41" i="9"/>
  <c r="D41" i="9"/>
  <c r="C41" i="9"/>
  <c r="I39" i="9"/>
  <c r="G39" i="9"/>
  <c r="H39" i="9" s="1"/>
  <c r="D39" i="9" s="1"/>
  <c r="F39" i="9"/>
  <c r="E39" i="9"/>
  <c r="H38" i="9"/>
  <c r="D38" i="9"/>
  <c r="C38" i="9"/>
  <c r="H37" i="9"/>
  <c r="D37" i="9" s="1"/>
  <c r="C37" i="9"/>
  <c r="H36" i="9"/>
  <c r="D36" i="9" s="1"/>
  <c r="C36" i="9"/>
  <c r="H35" i="9"/>
  <c r="D35" i="9" s="1"/>
  <c r="C35" i="9"/>
  <c r="L34" i="9"/>
  <c r="D34" i="9"/>
  <c r="C34" i="9"/>
  <c r="I32" i="9"/>
  <c r="G32" i="9"/>
  <c r="H32" i="9" s="1"/>
  <c r="D32" i="9" s="1"/>
  <c r="F32" i="9"/>
  <c r="E32" i="9"/>
  <c r="H31" i="9"/>
  <c r="D31" i="9" s="1"/>
  <c r="C31" i="9"/>
  <c r="H30" i="9"/>
  <c r="D30" i="9"/>
  <c r="C30" i="9"/>
  <c r="H29" i="9"/>
  <c r="D29" i="9"/>
  <c r="C29" i="9"/>
  <c r="H28" i="9"/>
  <c r="D28" i="9" s="1"/>
  <c r="C28" i="9"/>
  <c r="L27" i="9"/>
  <c r="D27" i="9"/>
  <c r="C27" i="9"/>
  <c r="I25" i="9"/>
  <c r="H25" i="9"/>
  <c r="G25" i="9"/>
  <c r="F25" i="9"/>
  <c r="E25" i="9"/>
  <c r="D25" i="9"/>
  <c r="H24" i="9"/>
  <c r="D24" i="9" s="1"/>
  <c r="C24" i="9"/>
  <c r="H23" i="9"/>
  <c r="D23" i="9" s="1"/>
  <c r="C23" i="9"/>
  <c r="H22" i="9"/>
  <c r="D22" i="9" s="1"/>
  <c r="C22" i="9"/>
  <c r="H21" i="9"/>
  <c r="D21" i="9" s="1"/>
  <c r="C21" i="9"/>
  <c r="L20" i="9"/>
  <c r="D20" i="9"/>
  <c r="C20" i="9"/>
  <c r="I18" i="9"/>
  <c r="G18" i="9"/>
  <c r="H18" i="9" s="1"/>
  <c r="D18" i="9" s="1"/>
  <c r="F18" i="9"/>
  <c r="E18" i="9"/>
  <c r="H17" i="9"/>
  <c r="D17" i="9" s="1"/>
  <c r="C17" i="9"/>
  <c r="H16" i="9"/>
  <c r="D16" i="9" s="1"/>
  <c r="C16" i="9"/>
  <c r="H15" i="9"/>
  <c r="D15" i="9" s="1"/>
  <c r="C15" i="9"/>
  <c r="H14" i="9"/>
  <c r="D14" i="9" s="1"/>
  <c r="C14" i="9"/>
  <c r="L13" i="9"/>
  <c r="D13" i="9"/>
  <c r="C13" i="9"/>
  <c r="B6" i="9"/>
  <c r="D49" i="8"/>
  <c r="D31" i="8"/>
  <c r="D24" i="8"/>
  <c r="D16" i="8"/>
  <c r="D15" i="8"/>
  <c r="D50" i="1"/>
  <c r="D49" i="1"/>
  <c r="D17" i="1"/>
  <c r="D16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D39" i="8" s="1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2" i="8"/>
  <c r="D52" i="8" s="1"/>
  <c r="H51" i="8"/>
  <c r="D51" i="8" s="1"/>
  <c r="H50" i="8"/>
  <c r="D50" i="8" s="1"/>
  <c r="H49" i="8"/>
  <c r="H45" i="8"/>
  <c r="D45" i="8" s="1"/>
  <c r="H44" i="8"/>
  <c r="D44" i="8" s="1"/>
  <c r="H43" i="8"/>
  <c r="D43" i="8" s="1"/>
  <c r="H42" i="8"/>
  <c r="D42" i="8" s="1"/>
  <c r="H31" i="8"/>
  <c r="H30" i="8"/>
  <c r="D30" i="8" s="1"/>
  <c r="H29" i="8"/>
  <c r="D29" i="8" s="1"/>
  <c r="H28" i="8"/>
  <c r="D28" i="8" s="1"/>
  <c r="H24" i="8"/>
  <c r="H23" i="8"/>
  <c r="D23" i="8" s="1"/>
  <c r="H22" i="8"/>
  <c r="D22" i="8" s="1"/>
  <c r="H21" i="8"/>
  <c r="D21" i="8" s="1"/>
  <c r="H17" i="8"/>
  <c r="D17" i="8" s="1"/>
  <c r="H16" i="8"/>
  <c r="H15" i="8"/>
  <c r="H14" i="8"/>
  <c r="D14" i="8" s="1"/>
  <c r="H52" i="1"/>
  <c r="D52" i="1" s="1"/>
  <c r="H51" i="1"/>
  <c r="D51" i="1" s="1"/>
  <c r="H50" i="1"/>
  <c r="H49" i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H16" i="1"/>
  <c r="H15" i="1"/>
  <c r="D15" i="1" s="1"/>
  <c r="H14" i="1"/>
  <c r="D14" i="1" s="1"/>
  <c r="I53" i="8"/>
  <c r="G53" i="8"/>
  <c r="H53" i="8" s="1"/>
  <c r="D53" i="8" s="1"/>
  <c r="F53" i="8"/>
  <c r="E53" i="8"/>
  <c r="I46" i="8"/>
  <c r="G46" i="8"/>
  <c r="H46" i="8" s="1"/>
  <c r="D46" i="8" s="1"/>
  <c r="F46" i="8"/>
  <c r="E46" i="8"/>
  <c r="I32" i="8"/>
  <c r="G32" i="8"/>
  <c r="H32" i="8" s="1"/>
  <c r="D32" i="8" s="1"/>
  <c r="F32" i="8"/>
  <c r="E32" i="8"/>
  <c r="I25" i="8"/>
  <c r="G25" i="8"/>
  <c r="H25" i="8" s="1"/>
  <c r="D25" i="8" s="1"/>
  <c r="F25" i="8"/>
  <c r="E25" i="8"/>
  <c r="I18" i="8"/>
  <c r="G18" i="8"/>
  <c r="H18" i="8" s="1"/>
  <c r="D18" i="8" s="1"/>
  <c r="F18" i="8"/>
  <c r="E18" i="8"/>
  <c r="H39" i="1" l="1"/>
  <c r="D39" i="1" s="1"/>
  <c r="E18" i="1"/>
  <c r="F18" i="1"/>
  <c r="G18" i="1"/>
  <c r="H18" i="1" s="1"/>
  <c r="D18" i="1" s="1"/>
  <c r="I18" i="1"/>
  <c r="E25" i="1"/>
  <c r="F25" i="1"/>
  <c r="G25" i="1"/>
  <c r="I25" i="1"/>
  <c r="E32" i="1"/>
  <c r="F32" i="1"/>
  <c r="G32" i="1"/>
  <c r="I32" i="1"/>
  <c r="E46" i="1"/>
  <c r="F46" i="1"/>
  <c r="G46" i="1"/>
  <c r="I46" i="1"/>
  <c r="E53" i="1"/>
  <c r="F53" i="1"/>
  <c r="G53" i="1"/>
  <c r="H53" i="1" s="1"/>
  <c r="D53" i="1" s="1"/>
  <c r="I53" i="1"/>
  <c r="H32" i="1" l="1"/>
  <c r="D32" i="1" s="1"/>
  <c r="H46" i="1"/>
  <c r="D46" i="1" s="1"/>
  <c r="H25" i="1"/>
  <c r="D25" i="1" s="1"/>
</calcChain>
</file>

<file path=xl/sharedStrings.xml><?xml version="1.0" encoding="utf-8"?>
<sst xmlns="http://schemas.openxmlformats.org/spreadsheetml/2006/main" count="2680" uniqueCount="1098">
  <si>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</si>
  <si>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</si>
  <si>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</si>
  <si>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</si>
  <si>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</si>
  <si>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</si>
  <si>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</si>
  <si>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</si>
  <si>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</si>
  <si>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</si>
  <si>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</si>
  <si>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</si>
  <si>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</si>
  <si>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</si>
  <si>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</si>
  <si>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</si>
  <si>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</si>
  <si>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</si>
  <si>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</si>
  <si>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</si>
  <si>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</si>
  <si>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</si>
  <si>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</si>
  <si>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</si>
  <si>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</si>
  <si>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</si>
  <si>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</si>
  <si>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</si>
  <si>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</si>
  <si>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</si>
  <si>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</si>
  <si>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</si>
  <si>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</si>
  <si>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</si>
  <si>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</si>
  <si>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</si>
  <si>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</si>
  <si>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</si>
  <si>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</si>
  <si>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</si>
  <si>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</si>
  <si>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</si>
  <si>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</si>
  <si>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</si>
  <si>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</si>
  <si>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</si>
  <si>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</si>
  <si>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</si>
  <si>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</si>
  <si>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</si>
  <si>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</si>
  <si>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</si>
  <si>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</si>
  <si>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</si>
  <si>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</si>
  <si>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</si>
  <si>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</si>
  <si>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</si>
  <si>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</si>
  <si>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</si>
  <si>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</si>
  <si>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</si>
  <si>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</si>
  <si>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</si>
  <si>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</si>
  <si>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</si>
  <si>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</si>
  <si>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</si>
  <si>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</si>
  <si>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</si>
  <si>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</si>
  <si>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</si>
  <si>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</si>
  <si>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</si>
  <si>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</si>
  <si>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</si>
  <si>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</si>
  <si>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</si>
  <si>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</si>
  <si>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</si>
  <si>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</si>
  <si>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</si>
  <si>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</si>
  <si>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</si>
  <si>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</si>
  <si>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</si>
  <si>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</si>
  <si>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</si>
  <si>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</si>
  <si>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</si>
  <si>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</si>
  <si>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</si>
  <si>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</si>
  <si>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</si>
  <si>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</si>
  <si>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</si>
  <si>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</si>
  <si>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</si>
  <si>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</si>
  <si>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</si>
  <si>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</si>
  <si>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</si>
  <si>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</si>
  <si>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</si>
  <si>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</si>
  <si>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</si>
  <si>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</si>
  <si>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</si>
  <si>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</si>
  <si>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</si>
  <si>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</si>
  <si>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</si>
  <si>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</si>
  <si>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</si>
  <si>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</si>
  <si>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</si>
  <si>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</si>
  <si>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</si>
  <si>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</si>
  <si>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</si>
  <si>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</si>
  <si>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</si>
  <si>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</si>
  <si>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</si>
  <si>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</si>
  <si>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</si>
  <si>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</si>
  <si>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</si>
  <si>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</si>
  <si>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</si>
  <si>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</si>
  <si>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</si>
  <si>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</si>
  <si>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</si>
  <si>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</si>
  <si>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</si>
  <si>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</si>
  <si>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</si>
  <si>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</si>
  <si>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</si>
  <si>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</si>
  <si>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</si>
  <si>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</si>
  <si>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</si>
  <si>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</si>
  <si>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</si>
  <si>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</si>
  <si>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</si>
  <si>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</si>
  <si>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</si>
  <si>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</si>
  <si>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</si>
  <si>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</si>
  <si>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</si>
  <si>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</si>
  <si>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</si>
  <si>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</si>
  <si>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</si>
  <si>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</si>
  <si>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</si>
  <si>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</si>
  <si>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</si>
  <si>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</si>
  <si>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</si>
  <si>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</si>
  <si>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</si>
  <si>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</si>
  <si>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</si>
  <si>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</si>
  <si>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</si>
  <si>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</si>
  <si>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</si>
  <si>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</si>
  <si>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</si>
  <si>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</si>
  <si>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</si>
  <si>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</si>
  <si>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</si>
  <si>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</si>
  <si>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</si>
  <si>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</si>
  <si>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</si>
  <si>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</si>
  <si>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</si>
  <si>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</si>
  <si>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</si>
  <si>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</si>
  <si>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</si>
  <si>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</si>
  <si>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</si>
  <si>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</si>
  <si>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</si>
  <si>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</si>
  <si>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</si>
  <si>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</si>
  <si>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</si>
  <si>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</si>
  <si>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</si>
  <si>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</si>
  <si>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</si>
  <si>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</si>
  <si>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</si>
  <si>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</si>
  <si>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</si>
  <si>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</si>
  <si>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</si>
  <si>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</si>
  <si>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</si>
  <si>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</si>
  <si>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</si>
  <si>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</si>
  <si>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</si>
  <si>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</si>
  <si>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</si>
  <si>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</si>
  <si>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</si>
  <si>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</si>
  <si>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</si>
  <si>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</si>
  <si>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</si>
  <si>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</si>
  <si>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</si>
  <si>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</si>
  <si>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</si>
  <si>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</si>
  <si>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</si>
  <si>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</si>
  <si>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</si>
  <si>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</si>
  <si>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</si>
  <si>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</si>
  <si>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</si>
  <si>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</si>
  <si>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</si>
  <si>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</si>
  <si>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</si>
  <si>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</si>
  <si>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</si>
  <si>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</si>
  <si>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</si>
  <si>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</si>
  <si>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</si>
  <si>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</si>
  <si>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</si>
  <si>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</si>
  <si>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</si>
  <si>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</si>
  <si>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</si>
  <si>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</si>
  <si>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</si>
  <si>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</si>
  <si>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</si>
  <si>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</si>
  <si>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</si>
  <si>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</si>
  <si>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</si>
  <si>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</si>
  <si>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</si>
  <si>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</si>
  <si>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</si>
  <si>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</si>
  <si>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</si>
  <si>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</si>
  <si>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</si>
  <si>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</si>
  <si>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</si>
  <si>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</si>
  <si>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</si>
  <si>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</si>
  <si>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</si>
  <si>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</si>
  <si>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</si>
  <si>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</si>
  <si>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</si>
  <si>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</si>
  <si>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</si>
  <si>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</si>
  <si>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</si>
  <si>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</si>
  <si>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</si>
  <si>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</si>
  <si>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</si>
  <si>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</si>
  <si>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</si>
  <si>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</si>
  <si>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</si>
  <si>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</si>
  <si>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</si>
  <si>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</si>
  <si>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</si>
  <si>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</si>
  <si>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</si>
  <si>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</si>
  <si>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</si>
  <si>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</si>
  <si>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</si>
  <si>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</si>
  <si>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</si>
  <si>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</si>
  <si>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</si>
  <si>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</si>
  <si>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</si>
  <si>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</si>
  <si>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</si>
  <si>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</si>
  <si>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</si>
  <si>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</si>
  <si>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</si>
  <si>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</si>
  <si>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</si>
  <si>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</si>
  <si>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</si>
  <si>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</si>
  <si>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</si>
  <si>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</si>
  <si>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</si>
  <si>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</si>
  <si>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</si>
  <si>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</si>
  <si>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</si>
  <si>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</si>
  <si>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</si>
  <si>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</si>
  <si>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</si>
  <si>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</si>
  <si>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</si>
  <si>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</si>
  <si>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</si>
  <si>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</si>
  <si>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</si>
  <si>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</si>
  <si>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</si>
  <si>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</si>
  <si>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</si>
  <si>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</si>
  <si>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</si>
  <si>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</si>
  <si>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</si>
  <si>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</si>
  <si>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</si>
  <si>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</si>
  <si>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</si>
  <si>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</si>
  <si>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</si>
  <si>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</si>
  <si>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</si>
  <si>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</si>
  <si>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</si>
  <si>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</si>
  <si>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</si>
  <si>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</si>
  <si>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</si>
  <si>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</si>
  <si>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</si>
  <si>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</si>
  <si>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</si>
  <si>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</si>
  <si>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</si>
  <si>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</si>
  <si>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</si>
  <si>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</si>
  <si>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</si>
  <si>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</si>
  <si>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</si>
  <si>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</si>
  <si>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</si>
  <si>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</si>
  <si>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</si>
  <si>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</si>
  <si>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</si>
  <si>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</si>
  <si>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</si>
  <si>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</si>
  <si>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</si>
  <si>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</si>
  <si>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</si>
  <si>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</si>
  <si>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</si>
  <si>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</si>
  <si>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</si>
  <si>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</si>
  <si>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</si>
  <si>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</si>
  <si>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</si>
  <si>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</si>
  <si>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</si>
  <si>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</si>
  <si>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</si>
  <si>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</si>
  <si>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</si>
  <si>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</si>
  <si>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</si>
  <si>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</si>
  <si>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</si>
  <si>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</si>
  <si>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</si>
  <si>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</si>
  <si>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</si>
  <si>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</si>
  <si>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</si>
  <si>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</si>
  <si>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</si>
  <si>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</si>
  <si>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</si>
  <si>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</si>
  <si>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</si>
  <si>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</si>
  <si>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</si>
  <si>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</si>
  <si>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</si>
  <si>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</si>
  <si>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</si>
  <si>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</si>
  <si>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</si>
  <si>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</si>
  <si>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</si>
  <si>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</si>
  <si>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</si>
  <si>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</si>
  <si>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</si>
  <si>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</si>
  <si>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</si>
  <si>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</si>
  <si>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</si>
  <si>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</si>
  <si>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</si>
  <si>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</si>
  <si>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</si>
  <si>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</si>
  <si>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</si>
  <si>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</si>
  <si>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</si>
  <si>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</si>
  <si>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</si>
  <si>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</si>
  <si>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</si>
  <si>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</si>
  <si>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</si>
  <si>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</si>
  <si>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</si>
  <si>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</si>
  <si>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</si>
  <si>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</si>
  <si>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</si>
  <si>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</si>
  <si>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</si>
  <si>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</si>
  <si>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</si>
  <si>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</si>
  <si>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</si>
  <si>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</si>
  <si>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</si>
  <si>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</si>
  <si>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</si>
  <si>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</si>
  <si>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</si>
  <si>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</si>
  <si>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</si>
  <si>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</si>
  <si>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</si>
  <si>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</si>
  <si>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</si>
  <si>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</si>
  <si>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</si>
  <si>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</si>
  <si>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</si>
  <si>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</si>
  <si>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</si>
  <si>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</si>
  <si>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</si>
  <si>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</si>
  <si>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</si>
  <si>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</si>
  <si>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</si>
  <si>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</si>
  <si>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</si>
  <si>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</si>
  <si>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</si>
  <si>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</si>
  <si>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</si>
  <si>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</si>
  <si>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</si>
  <si>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</si>
  <si>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</si>
  <si>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</si>
  <si>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</si>
  <si>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</si>
  <si>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</si>
  <si>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</si>
  <si>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</si>
  <si>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</si>
  <si>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</si>
  <si>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</si>
  <si>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</si>
  <si>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</si>
  <si>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</si>
  <si>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</si>
  <si>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</si>
  <si>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</si>
  <si>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</si>
  <si>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</si>
  <si>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</si>
  <si>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</si>
  <si>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</si>
  <si>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</si>
  <si>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</si>
  <si>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</si>
  <si>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</si>
  <si>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</si>
  <si>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</si>
  <si>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</si>
  <si>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</si>
  <si>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</si>
  <si>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</si>
  <si>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</si>
  <si>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</si>
  <si>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</si>
  <si>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</si>
  <si>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</si>
  <si>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</si>
  <si>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</si>
  <si>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</si>
  <si>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</si>
  <si>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</si>
  <si>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</si>
  <si>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</si>
  <si>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</si>
  <si>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</si>
  <si>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</si>
  <si>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</si>
  <si>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</si>
  <si>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</si>
  <si>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</si>
  <si>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</si>
  <si>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</si>
  <si>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</si>
  <si>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</si>
  <si>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</si>
  <si>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</si>
  <si>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</si>
  <si>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</si>
  <si>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</si>
  <si>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</si>
  <si>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</si>
  <si>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</si>
  <si>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</si>
  <si>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</si>
  <si>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</si>
  <si>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</si>
  <si>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</si>
  <si>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</si>
  <si>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</si>
  <si>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</si>
  <si>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</si>
  <si>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</si>
  <si>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</si>
  <si>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</si>
  <si>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</si>
  <si>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</si>
  <si>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</si>
  <si>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</si>
  <si>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</si>
  <si>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</si>
  <si>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</si>
  <si>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</si>
  <si>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</si>
  <si>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</si>
  <si>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</si>
  <si>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</si>
  <si>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</si>
  <si>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</si>
  <si>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</si>
  <si>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</si>
  <si>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</si>
  <si>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</si>
  <si>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</si>
  <si>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</si>
  <si>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</si>
  <si>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</si>
  <si>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</si>
  <si>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</si>
  <si>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</si>
  <si>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</si>
  <si>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</si>
  <si>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</si>
  <si>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</si>
  <si>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</si>
  <si>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</si>
  <si>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</si>
  <si>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</si>
  <si>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</si>
  <si>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</si>
  <si>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</si>
  <si>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</si>
  <si>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</si>
  <si>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</si>
  <si>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</si>
  <si>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</si>
  <si>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</si>
  <si>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</si>
  <si>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</si>
  <si>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</si>
  <si>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</si>
  <si>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</si>
  <si>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</si>
  <si>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</si>
  <si>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</si>
  <si>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</si>
  <si>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</si>
  <si>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</si>
  <si>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</si>
  <si>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</si>
  <si>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</si>
  <si>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</si>
  <si>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</si>
  <si>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</si>
  <si>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</si>
  <si>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</si>
  <si>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</si>
  <si>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</si>
  <si>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</si>
  <si>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</si>
  <si>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</si>
  <si>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</si>
  <si>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</si>
  <si>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</si>
  <si>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</si>
  <si>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</si>
  <si>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</si>
  <si>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</si>
  <si>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</si>
  <si>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</si>
  <si>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</si>
  <si>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</si>
  <si>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</si>
  <si>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</si>
  <si>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</si>
  <si>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</si>
  <si>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</si>
  <si>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</si>
  <si>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</si>
  <si>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</si>
  <si>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</si>
  <si>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</si>
  <si>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</si>
  <si>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</si>
  <si>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</si>
  <si>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</si>
  <si>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</si>
  <si>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</si>
  <si>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</si>
  <si>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</si>
  <si>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</si>
  <si>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</si>
  <si>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</si>
  <si>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</si>
  <si>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</si>
  <si>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</si>
  <si>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</si>
  <si>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</si>
  <si>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</si>
  <si>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</si>
  <si>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</si>
  <si>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</si>
  <si>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</si>
  <si>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</si>
  <si>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</si>
  <si>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</si>
  <si>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</si>
  <si>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</si>
  <si>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</si>
  <si>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</si>
  <si>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</si>
  <si>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</si>
  <si>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</si>
  <si>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</si>
  <si>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</si>
  <si>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</si>
  <si>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</si>
  <si>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</si>
  <si>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</si>
  <si>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</si>
  <si>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</si>
  <si>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</si>
  <si>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</si>
  <si>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</si>
  <si>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</si>
  <si>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</si>
  <si>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</si>
  <si>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</si>
  <si>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</si>
  <si>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</si>
  <si>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</si>
  <si>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</si>
  <si>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</si>
  <si>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</si>
  <si>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</si>
  <si>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</si>
  <si>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</si>
  <si>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</si>
  <si>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</si>
  <si>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</si>
  <si>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</si>
  <si>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</si>
  <si>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</si>
  <si>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</si>
  <si>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</si>
  <si>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</si>
  <si>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</si>
  <si>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</si>
  <si>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</si>
  <si>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</si>
  <si>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</si>
  <si>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</si>
  <si>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</si>
  <si>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</si>
  <si>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</si>
  <si>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</si>
  <si>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</si>
  <si>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</si>
  <si>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</si>
  <si>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</si>
  <si>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</si>
  <si>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</si>
  <si>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</si>
  <si>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</si>
  <si>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</si>
  <si>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</si>
  <si>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</si>
  <si>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</si>
  <si>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</si>
  <si>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</si>
  <si>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</si>
  <si>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</si>
  <si>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</si>
  <si>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</si>
  <si>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</si>
  <si>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</si>
  <si>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</si>
  <si>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</si>
  <si>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</si>
  <si>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</si>
  <si>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</si>
  <si>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</si>
  <si>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</si>
  <si>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</si>
  <si>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</si>
  <si>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</si>
  <si>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</si>
  <si>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</si>
  <si>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</si>
  <si>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</si>
  <si>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</si>
  <si>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</si>
  <si>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</si>
  <si>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</si>
  <si>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</si>
  <si>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</si>
  <si>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</si>
  <si>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</si>
  <si>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</si>
  <si>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</si>
  <si>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</si>
  <si>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</si>
  <si>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</si>
  <si>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</si>
  <si>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</si>
  <si>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</si>
  <si>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</si>
  <si>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</si>
  <si>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</si>
  <si>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</si>
  <si>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</si>
  <si>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</si>
  <si>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</si>
  <si>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</si>
  <si>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</si>
  <si>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</si>
  <si>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</si>
  <si>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</si>
  <si>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</si>
  <si>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</si>
  <si>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</si>
  <si>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</si>
  <si>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</si>
  <si>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</si>
  <si>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</si>
  <si>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</si>
  <si>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</si>
  <si>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</si>
  <si>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</si>
  <si>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</si>
  <si>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</si>
  <si>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</si>
  <si>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</si>
  <si>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</si>
  <si>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</si>
  <si>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</si>
  <si>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</si>
  <si>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</si>
  <si>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</si>
  <si>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</si>
  <si>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</si>
  <si>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</si>
  <si>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</si>
  <si>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</si>
  <si>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</si>
  <si>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</si>
  <si>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</si>
  <si>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</si>
  <si>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</si>
  <si>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</si>
  <si>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</si>
  <si>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</si>
  <si>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</si>
  <si>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</si>
  <si>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</si>
  <si>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</si>
  <si>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</si>
  <si>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</si>
  <si>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</si>
  <si>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</si>
  <si>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</si>
  <si>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</si>
  <si>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</si>
  <si>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</si>
  <si>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</si>
  <si>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</si>
  <si>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</si>
  <si>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</si>
  <si>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</si>
  <si>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</si>
  <si>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</si>
  <si>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</si>
  <si>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</si>
  <si>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</si>
  <si>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</si>
  <si>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</si>
  <si>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</si>
  <si>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</si>
  <si>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</si>
  <si>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</si>
  <si>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</si>
  <si>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</si>
  <si>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</si>
  <si>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</si>
  <si>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</si>
  <si>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</si>
  <si>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</si>
  <si>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</si>
  <si>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</si>
  <si>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</si>
  <si>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</si>
  <si>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</si>
  <si>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</si>
  <si>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</si>
  <si>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</si>
  <si>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</si>
  <si>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</si>
  <si>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</si>
  <si>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</si>
  <si>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</si>
  <si>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</si>
  <si>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</si>
  <si>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</si>
  <si>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</si>
  <si>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</si>
  <si>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</si>
  <si>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</si>
  <si>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</si>
  <si>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</si>
  <si>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</si>
  <si>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</si>
  <si>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</si>
  <si>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</si>
  <si>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</si>
  <si>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</si>
  <si>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</si>
  <si>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</si>
  <si>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</si>
  <si>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</si>
  <si>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</si>
  <si>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</si>
  <si>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</si>
  <si>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</si>
  <si>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</si>
  <si>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</si>
  <si>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</si>
  <si>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</si>
  <si>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</si>
  <si>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</si>
  <si>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</si>
  <si>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</si>
  <si>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</si>
  <si>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</si>
  <si>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</si>
  <si>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</si>
  <si>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</si>
  <si>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</si>
  <si>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</si>
  <si>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</si>
  <si>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</si>
  <si>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</si>
  <si>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</si>
  <si>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</si>
  <si>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</si>
  <si>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</si>
  <si>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</si>
  <si>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</si>
  <si>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</si>
  <si>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</si>
  <si>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</si>
  <si>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</si>
  <si>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</si>
  <si>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</si>
  <si>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</si>
  <si>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</si>
  <si>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</si>
  <si>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</si>
  <si>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</si>
  <si>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</si>
  <si>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</si>
  <si>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</si>
  <si>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</si>
  <si>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</si>
  <si>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</si>
  <si>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</si>
  <si>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</si>
  <si>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</si>
  <si>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</si>
  <si>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</si>
  <si>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</si>
  <si>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</si>
  <si>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</si>
  <si>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</si>
  <si>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</si>
  <si>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</si>
  <si>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</si>
  <si>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</si>
  <si>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</si>
  <si>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</si>
  <si>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</si>
  <si>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</si>
  <si>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</si>
  <si>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</si>
  <si>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</si>
  <si>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</si>
  <si>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</si>
  <si>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</si>
  <si>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</si>
  <si>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</si>
  <si>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</si>
  <si>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</si>
  <si>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</si>
  <si>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</si>
  <si>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</si>
  <si>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</si>
  <si>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</si>
  <si>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</si>
  <si>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</si>
  <si>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</si>
  <si>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</si>
  <si>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</si>
  <si>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</si>
  <si>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</si>
  <si>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</si>
  <si>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</si>
  <si>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</si>
  <si>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</si>
  <si>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</si>
  <si>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</si>
  <si>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</si>
  <si>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</si>
  <si>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</si>
  <si>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</si>
  <si>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</si>
  <si>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</si>
  <si>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</si>
  <si>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</si>
  <si>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</si>
  <si>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</si>
  <si>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</si>
  <si>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</si>
  <si>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</si>
  <si>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</si>
  <si>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</si>
  <si>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</si>
  <si>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</si>
  <si>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</si>
  <si>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</si>
  <si>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</si>
  <si>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</si>
  <si>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</si>
  <si>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</si>
  <si>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</si>
  <si>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</si>
  <si>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</si>
  <si>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</si>
  <si>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</si>
  <si>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</si>
  <si>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</si>
  <si>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</si>
  <si>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</si>
  <si>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</si>
  <si>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</si>
  <si>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</si>
  <si>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</si>
  <si>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</si>
  <si>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</si>
  <si>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</si>
  <si>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</si>
  <si>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</si>
  <si>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</si>
  <si>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</si>
  <si>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</si>
  <si>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</si>
  <si>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</si>
  <si>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</si>
  <si>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</si>
  <si>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</si>
  <si>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</si>
  <si>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</si>
  <si>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</si>
  <si>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</si>
  <si>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</si>
  <si>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</si>
  <si>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</si>
  <si>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</si>
  <si>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</si>
  <si>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</si>
  <si>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</si>
  <si>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</si>
  <si>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</si>
  <si>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</si>
  <si>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</si>
  <si>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</si>
  <si>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</si>
  <si>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</si>
  <si>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</si>
  <si>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</si>
  <si>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</si>
  <si>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</si>
  <si>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</si>
  <si>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</si>
  <si>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</si>
  <si>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</si>
  <si>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</si>
  <si>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</si>
  <si>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</si>
  <si>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</si>
  <si>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</si>
  <si>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</si>
  <si>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</si>
  <si>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</si>
  <si>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</si>
  <si>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</si>
  <si>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</si>
  <si>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</si>
  <si>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</si>
  <si>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</si>
  <si>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</si>
  <si>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</si>
  <si>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</si>
  <si>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</si>
  <si>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</si>
  <si>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</si>
  <si>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</si>
  <si>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</si>
  <si>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</si>
  <si>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</si>
  <si>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</si>
  <si>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</si>
  <si>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</si>
  <si>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</si>
  <si>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</si>
  <si>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</si>
  <si>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</si>
  <si>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</si>
  <si>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</si>
  <si>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</si>
  <si>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</si>
  <si>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</si>
  <si>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</si>
  <si>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</si>
  <si>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</si>
  <si>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</si>
  <si>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</si>
  <si>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</si>
  <si>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</si>
  <si>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</si>
  <si>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</si>
  <si>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</si>
  <si>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</si>
  <si>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</si>
  <si>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POULE B - 1° GEW. VOORR. - 4° KL. BAND K.B. </t>
  </si>
  <si>
    <t xml:space="preserve">BC 'T OSKE </t>
  </si>
  <si>
    <t>DI 29 &amp; DO 31/10/2024</t>
  </si>
  <si>
    <t>VFF.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</si>
</sst>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tabSelected="1" zoomScale="70" zoomScaleNormal="70" workbookViewId="0">
      <pane ySplit="12" topLeftCell="A13" activePane="bottomLeft" state="frozen"/>
      <selection pane="bottomLeft" activeCell="J42" sqref="J42:J4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1095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1096</v>
      </c>
      <c r="D11" s="83">
        <v>2.2999999999999998</v>
      </c>
      <c r="E11" s="83"/>
      <c r="F11" s="44">
        <v>40</v>
      </c>
      <c r="G11" s="42"/>
      <c r="H11" s="45">
        <v>1.75</v>
      </c>
      <c r="I11" s="45">
        <v>2.5</v>
      </c>
      <c r="J11" s="58">
        <v>3.5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9767</v>
      </c>
      <c r="C13" s="30" t="str">
        <f>IF($B13="","(Naam Speler)",VLOOKUP($B13,LEDEN!$B:$G,5,FALSE))</f>
        <v>VANHULLE Chris</v>
      </c>
      <c r="D13" s="29" t="str">
        <f>IF($B13="","(Club)",VLOOKUP($B13,LEDEN!$B:$G,3,FALSE))</f>
        <v>K.GHOK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 t="s">
        <v>1097</v>
      </c>
      <c r="C14" s="22" t="e">
        <f>IF($B14="","",VLOOKUP($B14,LEDEN!$B:$G,5,FALSE))</f>
        <v>#N/A</v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6080</v>
      </c>
      <c r="C20" s="30" t="str">
        <f>IF($B20="","(Naam Speler)",VLOOKUP($B20,LEDEN!$B:$G,5,FALSE))</f>
        <v>ROELS Jan</v>
      </c>
      <c r="D20" s="29" t="str">
        <f>IF($B20="","(Club)",VLOOKUP($B20,LEDEN!$B:$G,3,FALSE))</f>
        <v>OBA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9414</v>
      </c>
      <c r="C21" s="22" t="str">
        <f>IF($B21="","",VLOOKUP($B21,LEDEN!$B:$G,5,FALSE))</f>
        <v>EUSSEN Gerardus</v>
      </c>
      <c r="D21" s="21" t="str">
        <f>IF($H21="","",IF($H21&lt;$H$11,"OG",IF($H21&gt;=$J$11,"D.PR",IF($H21&gt;=$I$11,"PROM","MG"))))</f>
        <v>MG</v>
      </c>
      <c r="E21" s="20">
        <v>2</v>
      </c>
      <c r="F21" s="19">
        <v>40</v>
      </c>
      <c r="G21" s="19">
        <v>21</v>
      </c>
      <c r="H21" s="51">
        <f>IF(G21="","",ROUNDDOWN(F21/G21,2))</f>
        <v>1.9</v>
      </c>
      <c r="I21" s="19">
        <v>10</v>
      </c>
      <c r="J21" s="74">
        <v>1</v>
      </c>
    </row>
    <row r="22" spans="2:12" ht="22.5" customHeight="1" x14ac:dyDescent="0.25">
      <c r="B22" s="18">
        <v>1102</v>
      </c>
      <c r="C22" s="17" t="str">
        <f>IF($B22="","",VLOOKUP($B22,LEDEN!$B:$G,5,FALSE))</f>
        <v>CALLIAUW Ludo</v>
      </c>
      <c r="D22" s="16" t="str">
        <f t="shared" ref="D22:D24" si="2">IF($H22="","",IF($H22&lt;$H$11,"OG",IF($H22&gt;=$J$11,"D.PR",IF($H22&gt;=$I$11,"PROM","MG"))))</f>
        <v>PROM</v>
      </c>
      <c r="E22" s="15">
        <v>2</v>
      </c>
      <c r="F22" s="14">
        <v>40</v>
      </c>
      <c r="G22" s="14">
        <v>15</v>
      </c>
      <c r="H22" s="52">
        <f t="shared" ref="H22:H24" si="3">IF(G22="","",ROUNDDOWN(F22/G22,2))</f>
        <v>2.66</v>
      </c>
      <c r="I22" s="14">
        <v>7</v>
      </c>
      <c r="J22" s="75"/>
    </row>
    <row r="23" spans="2:12" ht="22.5" customHeight="1" x14ac:dyDescent="0.25">
      <c r="B23" s="18">
        <v>8002</v>
      </c>
      <c r="C23" s="17" t="str">
        <f>IF($B23="","",VLOOKUP($B23,LEDEN!$B:$G,5,FALSE))</f>
        <v>MAES Pascal</v>
      </c>
      <c r="D23" s="16" t="str">
        <f t="shared" si="2"/>
        <v>OG</v>
      </c>
      <c r="E23" s="15">
        <v>0</v>
      </c>
      <c r="F23" s="14">
        <v>19</v>
      </c>
      <c r="G23" s="14">
        <v>11</v>
      </c>
      <c r="H23" s="52">
        <f t="shared" si="3"/>
        <v>1.72</v>
      </c>
      <c r="I23" s="14">
        <v>6</v>
      </c>
      <c r="J23" s="75"/>
    </row>
    <row r="24" spans="2:12" ht="22.5" customHeight="1" thickBot="1" x14ac:dyDescent="0.3">
      <c r="B24" s="13">
        <v>9414</v>
      </c>
      <c r="C24" s="12" t="str">
        <f>IF($B24="","",VLOOKUP($B24,LEDEN!$B:$G,5,FALSE))</f>
        <v>EUSSEN Gerardus</v>
      </c>
      <c r="D24" s="11" t="str">
        <f t="shared" si="2"/>
        <v>MG</v>
      </c>
      <c r="E24" s="10">
        <v>2</v>
      </c>
      <c r="F24" s="9">
        <v>40</v>
      </c>
      <c r="G24" s="9">
        <v>17</v>
      </c>
      <c r="H24" s="53">
        <f t="shared" si="3"/>
        <v>2.35</v>
      </c>
      <c r="I24" s="9">
        <v>7</v>
      </c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6</v>
      </c>
      <c r="F25" s="5">
        <f>SUM(F21:F24)</f>
        <v>139</v>
      </c>
      <c r="G25" s="5">
        <f>SUM(G21:G24)</f>
        <v>64</v>
      </c>
      <c r="H25" s="6">
        <f>IF(G25=0,0,ROUNDDOWN(F25/G25,2))</f>
        <v>2.17</v>
      </c>
      <c r="I25" s="46">
        <f>MAX(I21:I24)</f>
        <v>10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1102</v>
      </c>
      <c r="C27" s="30" t="str">
        <f>IF($B27="","(Naam Speler)",VLOOKUP($B27,LEDEN!$B:$G,5,FALSE))</f>
        <v>CALLIAUW Ludo</v>
      </c>
      <c r="D27" s="29" t="str">
        <f>IF($B27="","(Club)",VLOOKUP($B27,LEDEN!$B:$G,3,FALSE))</f>
        <v>OS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8002</v>
      </c>
      <c r="C28" s="22" t="str">
        <f>IF($B28="","",VLOOKUP($B28,LEDEN!$B:$G,5,FALSE))</f>
        <v>MAES Pascal</v>
      </c>
      <c r="D28" s="21" t="str">
        <f>IF($H28="","",IF($H28&lt;$H$11,"OG",IF($H28&gt;=$J$11,"D.PR",IF($H28&gt;=$I$11,"PROM","MG"))))</f>
        <v>OG</v>
      </c>
      <c r="E28" s="20">
        <v>0</v>
      </c>
      <c r="F28" s="19">
        <v>28</v>
      </c>
      <c r="G28" s="19">
        <v>25</v>
      </c>
      <c r="H28" s="51">
        <f>IF(G28="","",ROUNDDOWN(F28/G28,2))</f>
        <v>1.1200000000000001</v>
      </c>
      <c r="I28" s="19">
        <v>6</v>
      </c>
      <c r="J28" s="74">
        <v>3</v>
      </c>
    </row>
    <row r="29" spans="2:12" ht="22.5" customHeight="1" x14ac:dyDescent="0.25">
      <c r="B29" s="18">
        <v>6080</v>
      </c>
      <c r="C29" s="17" t="str">
        <f>IF($B29="","",VLOOKUP($B29,LEDEN!$B:$G,5,FALSE))</f>
        <v>ROELS Jan</v>
      </c>
      <c r="D29" s="16" t="str">
        <f t="shared" ref="D29:D31" si="4">IF($H29="","",IF($H29&lt;$H$11,"OG",IF($H29&gt;=$J$11,"D.PR",IF($H29&gt;=$I$11,"PROM","MG"))))</f>
        <v>PROM</v>
      </c>
      <c r="E29" s="15">
        <v>0</v>
      </c>
      <c r="F29" s="14">
        <v>38</v>
      </c>
      <c r="G29" s="14">
        <v>15</v>
      </c>
      <c r="H29" s="52">
        <f t="shared" ref="H29:H31" si="5">IF(G29="","",ROUNDDOWN(F29/G29,2))</f>
        <v>2.5299999999999998</v>
      </c>
      <c r="I29" s="14">
        <v>9</v>
      </c>
      <c r="J29" s="75"/>
    </row>
    <row r="30" spans="2:12" ht="22.5" customHeight="1" x14ac:dyDescent="0.25">
      <c r="B30" s="18">
        <v>9414</v>
      </c>
      <c r="C30" s="17" t="str">
        <f>IF($B30="","",VLOOKUP($B30,LEDEN!$B:$G,5,FALSE))</f>
        <v>EUSSEN Gerardus</v>
      </c>
      <c r="D30" s="16" t="str">
        <f t="shared" si="4"/>
        <v>MG</v>
      </c>
      <c r="E30" s="15">
        <v>2</v>
      </c>
      <c r="F30" s="14">
        <v>40</v>
      </c>
      <c r="G30" s="14">
        <v>22</v>
      </c>
      <c r="H30" s="52">
        <f t="shared" si="5"/>
        <v>1.81</v>
      </c>
      <c r="I30" s="14">
        <v>7</v>
      </c>
      <c r="J30" s="75"/>
    </row>
    <row r="31" spans="2:12" ht="22.5" customHeight="1" thickBot="1" x14ac:dyDescent="0.3">
      <c r="B31" s="13">
        <v>8002</v>
      </c>
      <c r="C31" s="12" t="str">
        <f>IF($B31="","",VLOOKUP($B31,LEDEN!$B:$G,5,FALSE))</f>
        <v>MAES Pascal</v>
      </c>
      <c r="D31" s="11" t="str">
        <f t="shared" si="4"/>
        <v>MG</v>
      </c>
      <c r="E31" s="10">
        <v>2</v>
      </c>
      <c r="F31" s="9">
        <v>40</v>
      </c>
      <c r="G31" s="9">
        <v>18</v>
      </c>
      <c r="H31" s="53">
        <f t="shared" si="5"/>
        <v>2.2200000000000002</v>
      </c>
      <c r="I31" s="9">
        <v>9</v>
      </c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4</v>
      </c>
      <c r="F32" s="5">
        <f>SUM(F28:F31)</f>
        <v>146</v>
      </c>
      <c r="G32" s="5">
        <f>SUM(G28:G31)</f>
        <v>80</v>
      </c>
      <c r="H32" s="6">
        <f>IF(G32=0,0,ROUNDDOWN(F32/G32,2))</f>
        <v>1.82</v>
      </c>
      <c r="I32" s="46">
        <f>MAX(I28:I31)</f>
        <v>9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8002</v>
      </c>
      <c r="C34" s="30" t="str">
        <f>IF($B34="","(Naam Speler)",VLOOKUP($B34,LEDEN!$B:$G,5,FALSE))</f>
        <v>MAES Pascal</v>
      </c>
      <c r="D34" s="29" t="str">
        <f>IF($B34="","(Club)",VLOOKUP($B34,LEDEN!$B:$G,3,FALSE))</f>
        <v>OS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1102</v>
      </c>
      <c r="C35" s="22" t="str">
        <f>IF($B35="","",VLOOKUP($B35,LEDEN!$B:$G,5,FALSE))</f>
        <v>CALLIAUW Ludo</v>
      </c>
      <c r="D35" s="21" t="str">
        <f>IF($H35="","",IF($H35&lt;$H$11,"OG",IF($H35&gt;=$J$11,"D.PR",IF($H35&gt;=$I$11,"PROM","MG"))))</f>
        <v>OG</v>
      </c>
      <c r="E35" s="20">
        <v>2</v>
      </c>
      <c r="F35" s="19">
        <v>40</v>
      </c>
      <c r="G35" s="19">
        <v>25</v>
      </c>
      <c r="H35" s="51">
        <f>IF(G35="","",ROUNDDOWN(F35/G35,2))</f>
        <v>1.6</v>
      </c>
      <c r="I35" s="19">
        <v>4</v>
      </c>
      <c r="J35" s="74">
        <v>2</v>
      </c>
    </row>
    <row r="36" spans="2:12" ht="22.5" customHeight="1" x14ac:dyDescent="0.25">
      <c r="B36" s="18">
        <v>9414</v>
      </c>
      <c r="C36" s="17" t="str">
        <f>IF($B36="","",VLOOKUP($B36,LEDEN!$B:$G,5,FALSE))</f>
        <v>EUSSEN Gerardus</v>
      </c>
      <c r="D36" s="16" t="str">
        <f t="shared" ref="D36:D38" si="6">IF($H36="","",IF($H36&lt;$H$11,"OG",IF($H36&gt;=$J$11,"D.PR",IF($H36&gt;=$I$11,"PROM","MG"))))</f>
        <v>MG</v>
      </c>
      <c r="E36" s="15">
        <v>0</v>
      </c>
      <c r="F36" s="14">
        <v>29</v>
      </c>
      <c r="G36" s="14">
        <v>15</v>
      </c>
      <c r="H36" s="52">
        <f t="shared" ref="H36:H38" si="7">IF(G36="","",ROUNDDOWN(F36/G36,2))</f>
        <v>1.93</v>
      </c>
      <c r="I36" s="14">
        <v>9</v>
      </c>
      <c r="J36" s="75"/>
    </row>
    <row r="37" spans="2:12" ht="22.5" customHeight="1" x14ac:dyDescent="0.25">
      <c r="B37" s="18">
        <v>6080</v>
      </c>
      <c r="C37" s="17" t="str">
        <f>IF($B37="","",VLOOKUP($B37,LEDEN!$B:$G,5,FALSE))</f>
        <v>ROELS Jan</v>
      </c>
      <c r="D37" s="16" t="str">
        <f t="shared" si="6"/>
        <v>D.PR</v>
      </c>
      <c r="E37" s="15">
        <v>2</v>
      </c>
      <c r="F37" s="14">
        <v>40</v>
      </c>
      <c r="G37" s="14">
        <v>11</v>
      </c>
      <c r="H37" s="52">
        <f t="shared" si="7"/>
        <v>3.63</v>
      </c>
      <c r="I37" s="14">
        <v>12</v>
      </c>
      <c r="J37" s="75"/>
    </row>
    <row r="38" spans="2:12" ht="22.5" customHeight="1" thickBot="1" x14ac:dyDescent="0.3">
      <c r="B38" s="13">
        <v>1102</v>
      </c>
      <c r="C38" s="12" t="str">
        <f>IF($B38="","",VLOOKUP($B38,LEDEN!$B:$G,5,FALSE))</f>
        <v>CALLIAUW Ludo</v>
      </c>
      <c r="D38" s="11" t="str">
        <f t="shared" si="6"/>
        <v>OG</v>
      </c>
      <c r="E38" s="10">
        <v>0</v>
      </c>
      <c r="F38" s="9">
        <v>21</v>
      </c>
      <c r="G38" s="9">
        <v>18</v>
      </c>
      <c r="H38" s="53">
        <f t="shared" si="7"/>
        <v>1.1599999999999999</v>
      </c>
      <c r="I38" s="9">
        <v>4</v>
      </c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4</v>
      </c>
      <c r="F39" s="5">
        <f>SUM(F35:F38)</f>
        <v>130</v>
      </c>
      <c r="G39" s="5">
        <f>SUM(G35:G38)</f>
        <v>69</v>
      </c>
      <c r="H39" s="6">
        <f>IF(G39=0,0,ROUNDDOWN(F39/G39,2))</f>
        <v>1.88</v>
      </c>
      <c r="I39" s="46">
        <f>MAX(I35:I38)</f>
        <v>12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9414</v>
      </c>
      <c r="C41" s="30" t="str">
        <f>IF($B41="","(Naam Speler)",VLOOKUP($B41,LEDEN!$B:$G,5,FALSE))</f>
        <v>EUSSEN Gerardus</v>
      </c>
      <c r="D41" s="29" t="str">
        <f>IF($B41="","(Club)",VLOOKUP($B41,LEDEN!$B:$G,3,FALSE))</f>
        <v>OBA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6080</v>
      </c>
      <c r="C42" s="22" t="str">
        <f>IF($B42="","",VLOOKUP($B42,LEDEN!$B:$G,5,FALSE))</f>
        <v>ROELS Jan</v>
      </c>
      <c r="D42" s="21" t="str">
        <f>IF($H42="","",IF($H42&lt;$H$11,"OG",IF($H42&gt;=$J$11,"D.PR",IF($H42&gt;=$I$11,"PROM","MG"))))</f>
        <v>OG</v>
      </c>
      <c r="E42" s="20">
        <v>0</v>
      </c>
      <c r="F42" s="19">
        <v>33</v>
      </c>
      <c r="G42" s="19">
        <v>21</v>
      </c>
      <c r="H42" s="51">
        <f>IF(G42="","",ROUNDDOWN(F42/G42,2))</f>
        <v>1.57</v>
      </c>
      <c r="I42" s="19">
        <v>6</v>
      </c>
      <c r="J42" s="74">
        <v>4</v>
      </c>
    </row>
    <row r="43" spans="2:12" ht="22.5" customHeight="1" x14ac:dyDescent="0.25">
      <c r="B43" s="18">
        <v>8002</v>
      </c>
      <c r="C43" s="17" t="str">
        <f>IF($B43="","",VLOOKUP($B43,LEDEN!$B:$G,5,FALSE))</f>
        <v>MAES Pascal</v>
      </c>
      <c r="D43" s="16" t="str">
        <f t="shared" ref="D43:D45" si="8">IF($H43="","",IF($H43&lt;$H$11,"OG",IF($H43&gt;=$J$11,"D.PR",IF($H43&gt;=$I$11,"PROM","MG"))))</f>
        <v>PROM</v>
      </c>
      <c r="E43" s="15">
        <v>2</v>
      </c>
      <c r="F43" s="14">
        <v>40</v>
      </c>
      <c r="G43" s="14">
        <v>15</v>
      </c>
      <c r="H43" s="52">
        <f t="shared" ref="H43:H45" si="9">IF(G43="","",ROUNDDOWN(F43/G43,2))</f>
        <v>2.66</v>
      </c>
      <c r="I43" s="14">
        <v>11</v>
      </c>
      <c r="J43" s="75"/>
    </row>
    <row r="44" spans="2:12" ht="22.5" customHeight="1" x14ac:dyDescent="0.25">
      <c r="B44" s="18">
        <v>1102</v>
      </c>
      <c r="C44" s="17" t="str">
        <f>IF($B44="","",VLOOKUP($B44,LEDEN!$B:$G,5,FALSE))</f>
        <v>CALLIAUW Ludo</v>
      </c>
      <c r="D44" s="16" t="str">
        <f t="shared" si="8"/>
        <v>OG</v>
      </c>
      <c r="E44" s="15">
        <v>0</v>
      </c>
      <c r="F44" s="14">
        <v>38</v>
      </c>
      <c r="G44" s="14">
        <v>22</v>
      </c>
      <c r="H44" s="52">
        <f t="shared" si="9"/>
        <v>1.72</v>
      </c>
      <c r="I44" s="14">
        <v>6</v>
      </c>
      <c r="J44" s="75"/>
    </row>
    <row r="45" spans="2:12" ht="22.5" customHeight="1" thickBot="1" x14ac:dyDescent="0.3">
      <c r="B45" s="13">
        <v>6080</v>
      </c>
      <c r="C45" s="12" t="str">
        <f>IF($B45="","",VLOOKUP($B45,LEDEN!$B:$G,5,FALSE))</f>
        <v>ROELS Jan</v>
      </c>
      <c r="D45" s="11" t="str">
        <f t="shared" si="8"/>
        <v>OG</v>
      </c>
      <c r="E45" s="10">
        <v>0</v>
      </c>
      <c r="F45" s="9">
        <v>19</v>
      </c>
      <c r="G45" s="9">
        <v>17</v>
      </c>
      <c r="H45" s="53">
        <f t="shared" si="9"/>
        <v>1.1100000000000001</v>
      </c>
      <c r="I45" s="9">
        <v>5</v>
      </c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2</v>
      </c>
      <c r="F46" s="5">
        <f>SUM(F42:F45)</f>
        <v>130</v>
      </c>
      <c r="G46" s="5">
        <f>SUM(G42:G45)</f>
        <v>75</v>
      </c>
      <c r="H46" s="6">
        <f>IF(G46=0,0,ROUNDDOWN(F46/G46,2))</f>
        <v>1.73</v>
      </c>
      <c r="I46" s="46">
        <f>MAX(I42:I45)</f>
        <v>11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42:J46"/>
    <mergeCell ref="J49:J53"/>
    <mergeCell ref="B46:C46"/>
    <mergeCell ref="B53:C53"/>
    <mergeCell ref="J35:J39"/>
    <mergeCell ref="B39:C39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">
    <cfRule type="containsText" dxfId="5" priority="16" operator="containsText" text="PR">
      <formula>NOT(ISERROR(SEARCH("PR",D14)))</formula>
    </cfRule>
  </conditionalFormatting>
  <conditionalFormatting sqref="D21:D25 D28:D32 D35:D39 D42:D46 D49:D53">
    <cfRule type="containsText" dxfId="4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6120-22C3-41C6-B8D7-00A08E8DA6B2}">
  <dimension ref="A1:T188"/>
  <sheetViews>
    <sheetView zoomScale="70" zoomScaleNormal="70" workbookViewId="0">
      <pane ySplit="12" topLeftCell="A13" activePane="bottomLeft" state="frozen"/>
      <selection pane="bottomLeft" activeCell="B48" sqref="B48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1095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1096</v>
      </c>
      <c r="D11" s="83">
        <v>2.2999999999999998</v>
      </c>
      <c r="E11" s="83"/>
      <c r="F11" s="44">
        <v>40</v>
      </c>
      <c r="G11" s="42"/>
      <c r="H11" s="45">
        <v>1.75</v>
      </c>
      <c r="I11" s="45">
        <v>2.5</v>
      </c>
      <c r="J11" s="58">
        <v>3.5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9767</v>
      </c>
      <c r="C13" s="30" t="str">
        <f>IF($B13="","(Naam Speler)",VLOOKUP($B13,LEDEN!$B:$G,5,FALSE))</f>
        <v>VANHULLE Chris</v>
      </c>
      <c r="D13" s="29" t="str">
        <f>IF($B13="","(Club)",VLOOKUP($B13,LEDEN!$B:$G,3,FALSE))</f>
        <v>K.GHOK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6080</v>
      </c>
      <c r="C20" s="30" t="str">
        <f>IF($B20="","(Naam Speler)",VLOOKUP($B20,LEDEN!$B:$G,5,FALSE))</f>
        <v>ROELS Jan</v>
      </c>
      <c r="D20" s="29" t="str">
        <f>IF($B20="","(Club)",VLOOKUP($B20,LEDEN!$B:$G,3,FALSE))</f>
        <v>OBA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1102</v>
      </c>
      <c r="C27" s="30" t="str">
        <f>IF($B27="","(Naam Speler)",VLOOKUP($B27,LEDEN!$B:$G,5,FALSE))</f>
        <v>CALLIAUW Ludo</v>
      </c>
      <c r="D27" s="29" t="str">
        <f>IF($B27="","(Club)",VLOOKUP($B27,LEDEN!$B:$G,3,FALSE))</f>
        <v>OS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8002</v>
      </c>
      <c r="C34" s="30" t="str">
        <f>IF($B34="","(Naam Speler)",VLOOKUP($B34,LEDEN!$B:$G,5,FALSE))</f>
        <v>MAES Pascal</v>
      </c>
      <c r="D34" s="29" t="str">
        <f>IF($B34="","(Club)",VLOOKUP($B34,LEDEN!$B:$G,3,FALSE))</f>
        <v>OS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1" t="str">
        <f>IF(G35="","",ROUNDDOWN(F35/G35,2))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2" t="str">
        <f t="shared" ref="H36:H38" si="7">IF(G36="","",ROUNDDOWN(F36/G36,2))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2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6">
        <f>IF(G39=0,0,ROUNDDOWN(F39/G39,2))</f>
        <v>0</v>
      </c>
      <c r="I39" s="46">
        <f>MAX(I35:I38)</f>
        <v>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9414</v>
      </c>
      <c r="C41" s="30" t="str">
        <f>IF($B41="","(Naam Speler)",VLOOKUP($B41,LEDEN!$B:$G,5,FALSE))</f>
        <v>EUSSEN Gerardus</v>
      </c>
      <c r="D41" s="29" t="str">
        <f>IF($B41="","(Club)",VLOOKUP($B41,LEDEN!$B:$G,3,FALSE))</f>
        <v>OBA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B2:J2"/>
    <mergeCell ref="B3:J3"/>
    <mergeCell ref="B5:J5"/>
    <mergeCell ref="B6:J6"/>
    <mergeCell ref="B8:J8"/>
    <mergeCell ref="D10:E10"/>
    <mergeCell ref="D11:E11"/>
    <mergeCell ref="J14:J18"/>
    <mergeCell ref="B18:C18"/>
    <mergeCell ref="J21:J25"/>
    <mergeCell ref="B25:C25"/>
    <mergeCell ref="J35:J39"/>
    <mergeCell ref="B39:C39"/>
    <mergeCell ref="J42:J46"/>
    <mergeCell ref="B46:C46"/>
    <mergeCell ref="J49:J53"/>
    <mergeCell ref="B53:C53"/>
  </mergeCells>
  <conditionalFormatting sqref="D14:D18">
    <cfRule type="containsText" dxfId="3" priority="2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8</vt:i4>
      </vt:variant>
    </vt:vector>
  </HeadingPairs>
  <TitlesOfParts>
    <vt:vector size="12" baseType="lpstr">
      <vt:lpstr>Klassieke discipline</vt:lpstr>
      <vt:lpstr>Klassieke discipline (2)</vt:lpstr>
      <vt:lpstr>Drieband</vt:lpstr>
      <vt:lpstr>LEDEN</vt:lpstr>
      <vt:lpstr>Drieband!Afdrukbereik</vt:lpstr>
      <vt:lpstr>'Klassieke discipline'!Afdrukbereik</vt:lpstr>
      <vt:lpstr>'Klassieke discipline (2)'!Afdrukbereik</vt:lpstr>
      <vt:lpstr>LEDEN!Afdrukbereik</vt:lpstr>
      <vt:lpstr>Drieband!Afdruktitels</vt:lpstr>
      <vt:lpstr>'Klassieke discipline'!Afdruktitels</vt:lpstr>
      <vt:lpstr>'Klassieke discipline (2)'!Afdruktitels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2024-10-31T20:29:50Z</cp:lastPrinted>
  <dcterms:created xsi:type="dcterms:W3CDTF">2020-03-24T15:39:01Z</dcterms:created>
  <dcterms:modified xsi:type="dcterms:W3CDTF">2024-11-02T08:50:06Z</dcterms:modified>
</cp:coreProperties>
</file>